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30432F-8ADE-4D1A-8888-00B2AB44BB36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راهنما" sheetId="9" r:id="rId1"/>
    <sheet name=" مبنا " sheetId="1" r:id="rId2"/>
    <sheet name=" جدول مالیات حقوق " sheetId="10" r:id="rId3"/>
    <sheet name=" اطلاعات حقوقی و حکم " sheetId="8" r:id="rId4"/>
    <sheet name=" ثبت عملیات ماهانه " sheetId="2" r:id="rId5"/>
    <sheet name=" گزارش لیست حقوق " sheetId="3" r:id="rId6"/>
    <sheet name="گزارش لیست بیمه " sheetId="4" r:id="rId7"/>
    <sheet name=" سند حقوق " sheetId="6" r:id="rId8"/>
    <sheet name=" فیش حقوق " sheetId="7" r:id="rId9"/>
  </sheets>
  <definedNames>
    <definedName name="_xlnm._FilterDatabase" localSheetId="3" hidden="1">' اطلاعات حقوقی و حکم '!$C$6:$Y$6</definedName>
    <definedName name="_xlnm._FilterDatabase" localSheetId="4" hidden="1">' ثبت عملیات ماهانه '!$C$6:$O$6</definedName>
    <definedName name="_xlnm._FilterDatabase" localSheetId="5" hidden="1">' گزارش لیست حقوق '!$C$6:$AC$6</definedName>
    <definedName name="_xlnm._FilterDatabase" localSheetId="6" hidden="1">'گزارش لیست بیمه '!$C$6:$T$6</definedName>
    <definedName name="AAA">' گزارش لیست حقوق '!$B:$AC</definedName>
    <definedName name="AAAf">' گزارش لیست حقوق '!$B:$AC</definedName>
    <definedName name="bbb">' گزارش لیست حقوق '!$B$7:$AC$21</definedName>
    <definedName name="_xlnm.Print_Area" localSheetId="4">' ثبت عملیات ماهانه '!$A$1:$P$36</definedName>
    <definedName name="_xlnm.Print_Area" localSheetId="2">' جدول مالیات حقوق '!$A$1:$I$16</definedName>
    <definedName name="_xlnm.Print_Area" localSheetId="7">' سند حقوق '!$A$1:$H$25</definedName>
    <definedName name="_xlnm.Print_Area" localSheetId="8">' فیش حقوق '!$A$1:$I$32</definedName>
    <definedName name="_xlnm.Print_Area" localSheetId="1">' مبنا '!$A$1:$E$18</definedName>
    <definedName name="_xlnm.Print_Area" localSheetId="0">راهنما!$A$1:$I$22</definedName>
    <definedName name="_xlnm.Print_Area" localSheetId="6">'گزارش لیست بیمه '!$A$1:$U$37</definedName>
    <definedName name="t">' گزارش لیست حقوق '!$B:$AC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3" l="1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7" i="3"/>
  <c r="B10" i="1"/>
  <c r="F9" i="10" l="1"/>
  <c r="G9" i="10"/>
  <c r="B14" i="7" l="1"/>
  <c r="B3" i="7"/>
  <c r="B21" i="6"/>
  <c r="B12" i="6"/>
  <c r="B18" i="7" s="1"/>
  <c r="B8" i="6"/>
  <c r="B3" i="6"/>
  <c r="B3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E10" i="4"/>
  <c r="F10" i="4"/>
  <c r="G10" i="4"/>
  <c r="H10" i="4"/>
  <c r="I10" i="4"/>
  <c r="J10" i="4"/>
  <c r="K10" i="4"/>
  <c r="L10" i="4"/>
  <c r="M10" i="4"/>
  <c r="N10" i="4"/>
  <c r="E11" i="4"/>
  <c r="F11" i="4"/>
  <c r="G11" i="4"/>
  <c r="H11" i="4"/>
  <c r="I11" i="4"/>
  <c r="J11" i="4"/>
  <c r="K11" i="4"/>
  <c r="L11" i="4"/>
  <c r="M11" i="4"/>
  <c r="N11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E14" i="4"/>
  <c r="F14" i="4"/>
  <c r="G14" i="4"/>
  <c r="H14" i="4"/>
  <c r="I14" i="4"/>
  <c r="J14" i="4"/>
  <c r="K14" i="4"/>
  <c r="L14" i="4"/>
  <c r="M14" i="4"/>
  <c r="N14" i="4"/>
  <c r="E15" i="4"/>
  <c r="F15" i="4"/>
  <c r="G15" i="4"/>
  <c r="H15" i="4"/>
  <c r="I15" i="4"/>
  <c r="J15" i="4"/>
  <c r="K15" i="4"/>
  <c r="L15" i="4"/>
  <c r="M15" i="4"/>
  <c r="N15" i="4"/>
  <c r="E16" i="4"/>
  <c r="F16" i="4"/>
  <c r="G16" i="4"/>
  <c r="H16" i="4"/>
  <c r="I16" i="4"/>
  <c r="J16" i="4"/>
  <c r="K16" i="4"/>
  <c r="L16" i="4"/>
  <c r="M16" i="4"/>
  <c r="N16" i="4"/>
  <c r="E17" i="4"/>
  <c r="F17" i="4"/>
  <c r="G17" i="4"/>
  <c r="H17" i="4"/>
  <c r="I17" i="4"/>
  <c r="J17" i="4"/>
  <c r="K17" i="4"/>
  <c r="L17" i="4"/>
  <c r="M17" i="4"/>
  <c r="N17" i="4"/>
  <c r="E18" i="4"/>
  <c r="F18" i="4"/>
  <c r="G18" i="4"/>
  <c r="H18" i="4"/>
  <c r="I18" i="4"/>
  <c r="J18" i="4"/>
  <c r="K18" i="4"/>
  <c r="L18" i="4"/>
  <c r="M18" i="4"/>
  <c r="N18" i="4"/>
  <c r="E19" i="4"/>
  <c r="F19" i="4"/>
  <c r="G19" i="4"/>
  <c r="H19" i="4"/>
  <c r="I19" i="4"/>
  <c r="J19" i="4"/>
  <c r="K19" i="4"/>
  <c r="L19" i="4"/>
  <c r="M19" i="4"/>
  <c r="N19" i="4"/>
  <c r="E20" i="4"/>
  <c r="F20" i="4"/>
  <c r="G20" i="4"/>
  <c r="H20" i="4"/>
  <c r="I20" i="4"/>
  <c r="J20" i="4"/>
  <c r="K20" i="4"/>
  <c r="L20" i="4"/>
  <c r="M20" i="4"/>
  <c r="N20" i="4"/>
  <c r="E21" i="4"/>
  <c r="F21" i="4"/>
  <c r="G21" i="4"/>
  <c r="H21" i="4"/>
  <c r="I21" i="4"/>
  <c r="J21" i="4"/>
  <c r="K21" i="4"/>
  <c r="L21" i="4"/>
  <c r="M21" i="4"/>
  <c r="N21" i="4"/>
  <c r="E22" i="4"/>
  <c r="F22" i="4"/>
  <c r="G22" i="4"/>
  <c r="H22" i="4"/>
  <c r="I22" i="4"/>
  <c r="J22" i="4"/>
  <c r="K22" i="4"/>
  <c r="L22" i="4"/>
  <c r="M22" i="4"/>
  <c r="N22" i="4"/>
  <c r="E23" i="4"/>
  <c r="F23" i="4"/>
  <c r="G23" i="4"/>
  <c r="H23" i="4"/>
  <c r="I23" i="4"/>
  <c r="J23" i="4"/>
  <c r="K23" i="4"/>
  <c r="L23" i="4"/>
  <c r="M23" i="4"/>
  <c r="N23" i="4"/>
  <c r="E24" i="4"/>
  <c r="F24" i="4"/>
  <c r="G24" i="4"/>
  <c r="H24" i="4"/>
  <c r="I24" i="4"/>
  <c r="J24" i="4"/>
  <c r="K24" i="4"/>
  <c r="L24" i="4"/>
  <c r="M24" i="4"/>
  <c r="N24" i="4"/>
  <c r="E25" i="4"/>
  <c r="F25" i="4"/>
  <c r="G25" i="4"/>
  <c r="H25" i="4"/>
  <c r="I25" i="4"/>
  <c r="J25" i="4"/>
  <c r="K25" i="4"/>
  <c r="L25" i="4"/>
  <c r="M25" i="4"/>
  <c r="N25" i="4"/>
  <c r="E26" i="4"/>
  <c r="F26" i="4"/>
  <c r="G26" i="4"/>
  <c r="H26" i="4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N30" i="4"/>
  <c r="E31" i="4"/>
  <c r="F31" i="4"/>
  <c r="G31" i="4"/>
  <c r="H31" i="4"/>
  <c r="I31" i="4"/>
  <c r="J31" i="4"/>
  <c r="K31" i="4"/>
  <c r="L31" i="4"/>
  <c r="M31" i="4"/>
  <c r="N31" i="4"/>
  <c r="E32" i="4"/>
  <c r="F32" i="4"/>
  <c r="G32" i="4"/>
  <c r="H32" i="4"/>
  <c r="I32" i="4"/>
  <c r="J32" i="4"/>
  <c r="K32" i="4"/>
  <c r="L32" i="4"/>
  <c r="M32" i="4"/>
  <c r="N32" i="4"/>
  <c r="E33" i="4"/>
  <c r="F33" i="4"/>
  <c r="G33" i="4"/>
  <c r="H33" i="4"/>
  <c r="I33" i="4"/>
  <c r="J33" i="4"/>
  <c r="K33" i="4"/>
  <c r="L33" i="4"/>
  <c r="M33" i="4"/>
  <c r="N33" i="4"/>
  <c r="E34" i="4"/>
  <c r="F34" i="4"/>
  <c r="G34" i="4"/>
  <c r="H34" i="4"/>
  <c r="I34" i="4"/>
  <c r="J34" i="4"/>
  <c r="K34" i="4"/>
  <c r="L34" i="4"/>
  <c r="M34" i="4"/>
  <c r="N34" i="4"/>
  <c r="E35" i="4"/>
  <c r="F35" i="4"/>
  <c r="G35" i="4"/>
  <c r="H35" i="4"/>
  <c r="I35" i="4"/>
  <c r="J35" i="4"/>
  <c r="K35" i="4"/>
  <c r="L35" i="4"/>
  <c r="M35" i="4"/>
  <c r="N35" i="4"/>
  <c r="E36" i="4"/>
  <c r="F36" i="4"/>
  <c r="G36" i="4"/>
  <c r="H36" i="4"/>
  <c r="I36" i="4"/>
  <c r="J36" i="4"/>
  <c r="K36" i="4"/>
  <c r="L36" i="4"/>
  <c r="M36" i="4"/>
  <c r="N36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N7" i="4"/>
  <c r="M7" i="4"/>
  <c r="L7" i="4"/>
  <c r="K7" i="4"/>
  <c r="J7" i="4"/>
  <c r="I7" i="4"/>
  <c r="H7" i="4"/>
  <c r="G7" i="4"/>
  <c r="F7" i="4"/>
  <c r="E7" i="4"/>
  <c r="D7" i="4"/>
  <c r="C7" i="4"/>
  <c r="B7" i="4"/>
  <c r="R4" i="3"/>
  <c r="B20" i="6" s="1"/>
  <c r="B26" i="7" s="1"/>
  <c r="Y6" i="8"/>
  <c r="X6" i="8"/>
  <c r="R8" i="8"/>
  <c r="J8" i="3" s="1"/>
  <c r="N8" i="8"/>
  <c r="W8" i="3"/>
  <c r="X8" i="3"/>
  <c r="Y8" i="3"/>
  <c r="W9" i="3"/>
  <c r="X9" i="3"/>
  <c r="Y9" i="3"/>
  <c r="W10" i="3"/>
  <c r="X10" i="3"/>
  <c r="Y10" i="3"/>
  <c r="W11" i="3"/>
  <c r="X11" i="3"/>
  <c r="Y11" i="3"/>
  <c r="W12" i="3"/>
  <c r="X12" i="3"/>
  <c r="Y12" i="3"/>
  <c r="W13" i="3"/>
  <c r="X13" i="3"/>
  <c r="Y13" i="3"/>
  <c r="W14" i="3"/>
  <c r="X14" i="3"/>
  <c r="Y14" i="3"/>
  <c r="W15" i="3"/>
  <c r="X15" i="3"/>
  <c r="Y15" i="3"/>
  <c r="W16" i="3"/>
  <c r="X16" i="3"/>
  <c r="Y16" i="3"/>
  <c r="W17" i="3"/>
  <c r="X17" i="3"/>
  <c r="Y17" i="3"/>
  <c r="W18" i="3"/>
  <c r="X18" i="3"/>
  <c r="Y18" i="3"/>
  <c r="W19" i="3"/>
  <c r="X19" i="3"/>
  <c r="Y19" i="3"/>
  <c r="W20" i="3"/>
  <c r="X20" i="3"/>
  <c r="Y20" i="3"/>
  <c r="W21" i="3"/>
  <c r="X21" i="3"/>
  <c r="Y21" i="3"/>
  <c r="W22" i="3"/>
  <c r="X22" i="3"/>
  <c r="Y22" i="3"/>
  <c r="W23" i="3"/>
  <c r="X23" i="3"/>
  <c r="Y23" i="3"/>
  <c r="W24" i="3"/>
  <c r="X24" i="3"/>
  <c r="Y24" i="3"/>
  <c r="W25" i="3"/>
  <c r="X25" i="3"/>
  <c r="Y25" i="3"/>
  <c r="W26" i="3"/>
  <c r="X26" i="3"/>
  <c r="Y26" i="3"/>
  <c r="W27" i="3"/>
  <c r="X27" i="3"/>
  <c r="Y27" i="3"/>
  <c r="W28" i="3"/>
  <c r="X28" i="3"/>
  <c r="Y28" i="3"/>
  <c r="W29" i="3"/>
  <c r="X29" i="3"/>
  <c r="Y29" i="3"/>
  <c r="W30" i="3"/>
  <c r="X30" i="3"/>
  <c r="Y30" i="3"/>
  <c r="W31" i="3"/>
  <c r="X31" i="3"/>
  <c r="Y31" i="3"/>
  <c r="W32" i="3"/>
  <c r="X32" i="3"/>
  <c r="Y32" i="3"/>
  <c r="W33" i="3"/>
  <c r="X33" i="3"/>
  <c r="Y33" i="3"/>
  <c r="W34" i="3"/>
  <c r="X34" i="3"/>
  <c r="Y34" i="3"/>
  <c r="W35" i="3"/>
  <c r="X35" i="3"/>
  <c r="Y35" i="3"/>
  <c r="W36" i="3"/>
  <c r="X36" i="3"/>
  <c r="Y36" i="3"/>
  <c r="M8" i="3"/>
  <c r="N8" i="3"/>
  <c r="O8" i="3"/>
  <c r="Q8" i="3"/>
  <c r="R8" i="3"/>
  <c r="M9" i="3"/>
  <c r="N9" i="3"/>
  <c r="O9" i="3"/>
  <c r="Q9" i="3"/>
  <c r="R9" i="3"/>
  <c r="M10" i="3"/>
  <c r="N10" i="3"/>
  <c r="O10" i="3"/>
  <c r="Q10" i="3"/>
  <c r="R10" i="3"/>
  <c r="M11" i="3"/>
  <c r="N11" i="3"/>
  <c r="O11" i="3"/>
  <c r="Q11" i="3"/>
  <c r="R11" i="3"/>
  <c r="M12" i="3"/>
  <c r="N12" i="3"/>
  <c r="O12" i="3"/>
  <c r="Q12" i="3"/>
  <c r="R12" i="3"/>
  <c r="M13" i="3"/>
  <c r="N13" i="3"/>
  <c r="O13" i="3"/>
  <c r="Q13" i="3"/>
  <c r="R13" i="3"/>
  <c r="M14" i="3"/>
  <c r="N14" i="3"/>
  <c r="O14" i="3"/>
  <c r="Q14" i="3"/>
  <c r="R14" i="3"/>
  <c r="M15" i="3"/>
  <c r="N15" i="3"/>
  <c r="O15" i="3"/>
  <c r="Q15" i="3"/>
  <c r="R15" i="3"/>
  <c r="M16" i="3"/>
  <c r="N16" i="3"/>
  <c r="O16" i="3"/>
  <c r="Q16" i="3"/>
  <c r="R16" i="3"/>
  <c r="M17" i="3"/>
  <c r="N17" i="3"/>
  <c r="O17" i="3"/>
  <c r="Q17" i="3"/>
  <c r="R17" i="3"/>
  <c r="M18" i="3"/>
  <c r="N18" i="3"/>
  <c r="O18" i="3"/>
  <c r="Q18" i="3"/>
  <c r="R18" i="3"/>
  <c r="M19" i="3"/>
  <c r="N19" i="3"/>
  <c r="O19" i="3"/>
  <c r="Q19" i="3"/>
  <c r="R19" i="3"/>
  <c r="M20" i="3"/>
  <c r="N20" i="3"/>
  <c r="O20" i="3"/>
  <c r="Q20" i="3"/>
  <c r="R20" i="3"/>
  <c r="M21" i="3"/>
  <c r="N21" i="3"/>
  <c r="O21" i="3"/>
  <c r="Q21" i="3"/>
  <c r="R21" i="3"/>
  <c r="M22" i="3"/>
  <c r="N22" i="3"/>
  <c r="O22" i="3"/>
  <c r="Q22" i="3"/>
  <c r="R22" i="3"/>
  <c r="M23" i="3"/>
  <c r="N23" i="3"/>
  <c r="O23" i="3"/>
  <c r="Q23" i="3"/>
  <c r="R23" i="3"/>
  <c r="M24" i="3"/>
  <c r="N24" i="3"/>
  <c r="O24" i="3"/>
  <c r="Q24" i="3"/>
  <c r="R24" i="3"/>
  <c r="M25" i="3"/>
  <c r="N25" i="3"/>
  <c r="O25" i="3"/>
  <c r="Q25" i="3"/>
  <c r="R25" i="3"/>
  <c r="M26" i="3"/>
  <c r="N26" i="3"/>
  <c r="O26" i="3"/>
  <c r="Q26" i="3"/>
  <c r="R26" i="3"/>
  <c r="M27" i="3"/>
  <c r="N27" i="3"/>
  <c r="O27" i="3"/>
  <c r="Q27" i="3"/>
  <c r="R27" i="3"/>
  <c r="M28" i="3"/>
  <c r="N28" i="3"/>
  <c r="O28" i="3"/>
  <c r="Q28" i="3"/>
  <c r="R28" i="3"/>
  <c r="M29" i="3"/>
  <c r="N29" i="3"/>
  <c r="O29" i="3"/>
  <c r="Q29" i="3"/>
  <c r="R29" i="3"/>
  <c r="M30" i="3"/>
  <c r="N30" i="3"/>
  <c r="O30" i="3"/>
  <c r="Q30" i="3"/>
  <c r="R30" i="3"/>
  <c r="M31" i="3"/>
  <c r="N31" i="3"/>
  <c r="O31" i="3"/>
  <c r="Q31" i="3"/>
  <c r="R31" i="3"/>
  <c r="M32" i="3"/>
  <c r="N32" i="3"/>
  <c r="O32" i="3"/>
  <c r="Q32" i="3"/>
  <c r="R32" i="3"/>
  <c r="M33" i="3"/>
  <c r="N33" i="3"/>
  <c r="O33" i="3"/>
  <c r="Q33" i="3"/>
  <c r="R33" i="3"/>
  <c r="M34" i="3"/>
  <c r="N34" i="3"/>
  <c r="O34" i="3"/>
  <c r="Q34" i="3"/>
  <c r="R34" i="3"/>
  <c r="M35" i="3"/>
  <c r="N35" i="3"/>
  <c r="O35" i="3"/>
  <c r="Q35" i="3"/>
  <c r="R35" i="3"/>
  <c r="M36" i="3"/>
  <c r="N36" i="3"/>
  <c r="O36" i="3"/>
  <c r="Q36" i="3"/>
  <c r="R3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F8" i="3"/>
  <c r="O8" i="4" s="1"/>
  <c r="F9" i="3"/>
  <c r="O9" i="4" s="1"/>
  <c r="F10" i="3"/>
  <c r="O10" i="4" s="1"/>
  <c r="F11" i="3"/>
  <c r="O11" i="4" s="1"/>
  <c r="F12" i="3"/>
  <c r="O12" i="4" s="1"/>
  <c r="F13" i="3"/>
  <c r="O13" i="4" s="1"/>
  <c r="F14" i="3"/>
  <c r="O14" i="4" s="1"/>
  <c r="F15" i="3"/>
  <c r="O15" i="4" s="1"/>
  <c r="F16" i="3"/>
  <c r="O16" i="4" s="1"/>
  <c r="F17" i="3"/>
  <c r="O17" i="4" s="1"/>
  <c r="F18" i="3"/>
  <c r="O18" i="4" s="1"/>
  <c r="F19" i="3"/>
  <c r="O19" i="4" s="1"/>
  <c r="F20" i="3"/>
  <c r="O20" i="4" s="1"/>
  <c r="F21" i="3"/>
  <c r="O21" i="4" s="1"/>
  <c r="F22" i="3"/>
  <c r="O22" i="4" s="1"/>
  <c r="F23" i="3"/>
  <c r="O23" i="4" s="1"/>
  <c r="F24" i="3"/>
  <c r="O24" i="4" s="1"/>
  <c r="F25" i="3"/>
  <c r="O25" i="4" s="1"/>
  <c r="F26" i="3"/>
  <c r="O26" i="4" s="1"/>
  <c r="F27" i="3"/>
  <c r="O27" i="4" s="1"/>
  <c r="F28" i="3"/>
  <c r="O28" i="4" s="1"/>
  <c r="F29" i="3"/>
  <c r="O29" i="4" s="1"/>
  <c r="F30" i="3"/>
  <c r="O30" i="4" s="1"/>
  <c r="F31" i="3"/>
  <c r="O31" i="4" s="1"/>
  <c r="F32" i="3"/>
  <c r="O32" i="4" s="1"/>
  <c r="F33" i="3"/>
  <c r="O33" i="4" s="1"/>
  <c r="F34" i="3"/>
  <c r="O34" i="4" s="1"/>
  <c r="F35" i="3"/>
  <c r="O35" i="4" s="1"/>
  <c r="F36" i="3"/>
  <c r="O36" i="4" s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Y7" i="3"/>
  <c r="X7" i="3"/>
  <c r="W7" i="3"/>
  <c r="R7" i="3"/>
  <c r="Q7" i="3"/>
  <c r="O7" i="3"/>
  <c r="N7" i="3"/>
  <c r="M7" i="3"/>
  <c r="L7" i="3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7" i="8"/>
  <c r="P25" i="3" l="1"/>
  <c r="G25" i="3"/>
  <c r="P13" i="3"/>
  <c r="G13" i="3"/>
  <c r="P29" i="3"/>
  <c r="G29" i="3"/>
  <c r="P10" i="3"/>
  <c r="G10" i="3"/>
  <c r="P14" i="3"/>
  <c r="G14" i="3"/>
  <c r="P18" i="3"/>
  <c r="G18" i="3"/>
  <c r="P22" i="3"/>
  <c r="G22" i="3"/>
  <c r="P30" i="3"/>
  <c r="G30" i="3"/>
  <c r="P34" i="3"/>
  <c r="G34" i="3"/>
  <c r="G11" i="3"/>
  <c r="P11" i="3"/>
  <c r="G15" i="3"/>
  <c r="P15" i="3"/>
  <c r="G19" i="3"/>
  <c r="P19" i="3"/>
  <c r="G23" i="3"/>
  <c r="P23" i="3"/>
  <c r="G27" i="3"/>
  <c r="P27" i="3"/>
  <c r="G31" i="3"/>
  <c r="P31" i="3"/>
  <c r="G35" i="3"/>
  <c r="P35" i="3"/>
  <c r="P9" i="3"/>
  <c r="G9" i="3"/>
  <c r="P17" i="3"/>
  <c r="G17" i="3"/>
  <c r="P21" i="3"/>
  <c r="G21" i="3"/>
  <c r="P33" i="3"/>
  <c r="G33" i="3"/>
  <c r="P26" i="3"/>
  <c r="G26" i="3"/>
  <c r="G12" i="3"/>
  <c r="P12" i="3"/>
  <c r="G16" i="3"/>
  <c r="P16" i="3"/>
  <c r="G20" i="3"/>
  <c r="P20" i="3"/>
  <c r="G24" i="3"/>
  <c r="P24" i="3"/>
  <c r="G28" i="3"/>
  <c r="P28" i="3"/>
  <c r="G32" i="3"/>
  <c r="P32" i="3"/>
  <c r="G36" i="3"/>
  <c r="P36" i="3"/>
  <c r="G8" i="3"/>
  <c r="S8" i="3" s="1"/>
  <c r="P8" i="3"/>
  <c r="N6" i="8"/>
  <c r="T8" i="3" l="1"/>
  <c r="P8" i="4"/>
  <c r="Q8" i="4" s="1"/>
  <c r="V8" i="3" l="1"/>
  <c r="R8" i="4"/>
  <c r="F7" i="3"/>
  <c r="E7" i="3"/>
  <c r="P7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B8" i="3"/>
  <c r="J7" i="10" s="1"/>
  <c r="B9" i="3"/>
  <c r="J8" i="10" s="1"/>
  <c r="B10" i="3"/>
  <c r="J9" i="10" s="1"/>
  <c r="B11" i="3"/>
  <c r="J10" i="10" s="1"/>
  <c r="B12" i="3"/>
  <c r="J11" i="10" s="1"/>
  <c r="B13" i="3"/>
  <c r="J12" i="10" s="1"/>
  <c r="B14" i="3"/>
  <c r="J13" i="10" s="1"/>
  <c r="B15" i="3"/>
  <c r="J14" i="10" s="1"/>
  <c r="B16" i="3"/>
  <c r="J15" i="10" s="1"/>
  <c r="B17" i="3"/>
  <c r="J16" i="10" s="1"/>
  <c r="B18" i="3"/>
  <c r="J17" i="10" s="1"/>
  <c r="B19" i="3"/>
  <c r="J18" i="10" s="1"/>
  <c r="B20" i="3"/>
  <c r="J19" i="10" s="1"/>
  <c r="B21" i="3"/>
  <c r="J20" i="10" s="1"/>
  <c r="B22" i="3"/>
  <c r="J21" i="10" s="1"/>
  <c r="B23" i="3"/>
  <c r="J22" i="10" s="1"/>
  <c r="B24" i="3"/>
  <c r="J23" i="10" s="1"/>
  <c r="B25" i="3"/>
  <c r="J24" i="10" s="1"/>
  <c r="B26" i="3"/>
  <c r="J25" i="10" s="1"/>
  <c r="B27" i="3"/>
  <c r="J26" i="10" s="1"/>
  <c r="B28" i="3"/>
  <c r="J27" i="10" s="1"/>
  <c r="B29" i="3"/>
  <c r="J28" i="10" s="1"/>
  <c r="B30" i="3"/>
  <c r="J29" i="10" s="1"/>
  <c r="B31" i="3"/>
  <c r="J30" i="10" s="1"/>
  <c r="B32" i="3"/>
  <c r="J31" i="10" s="1"/>
  <c r="B33" i="3"/>
  <c r="J32" i="10" s="1"/>
  <c r="B34" i="3"/>
  <c r="J33" i="10" s="1"/>
  <c r="B35" i="3"/>
  <c r="J34" i="10" s="1"/>
  <c r="B36" i="3"/>
  <c r="J35" i="10" s="1"/>
  <c r="D7" i="3"/>
  <c r="C7" i="3"/>
  <c r="B7" i="3"/>
  <c r="J6" i="10" s="1"/>
  <c r="X6" i="3"/>
  <c r="G11" i="6" s="1"/>
  <c r="R6" i="3"/>
  <c r="C20" i="6" s="1"/>
  <c r="Q6" i="3"/>
  <c r="C19" i="6" s="1"/>
  <c r="O6" i="3"/>
  <c r="C17" i="6" s="1"/>
  <c r="L6" i="3"/>
  <c r="C14" i="6" s="1"/>
  <c r="O6" i="2"/>
  <c r="N6" i="2"/>
  <c r="M6" i="2"/>
  <c r="L6" i="2"/>
  <c r="K6" i="2"/>
  <c r="J6" i="2"/>
  <c r="I6" i="2"/>
  <c r="H6" i="2"/>
  <c r="G6" i="2"/>
  <c r="F6" i="2"/>
  <c r="E6" i="2"/>
  <c r="W6" i="8"/>
  <c r="V6" i="8"/>
  <c r="U6" i="8"/>
  <c r="T6" i="8"/>
  <c r="S6" i="8"/>
  <c r="Q6" i="8"/>
  <c r="P6" i="8"/>
  <c r="O6" i="8"/>
  <c r="M6" i="8"/>
  <c r="B34" i="2"/>
  <c r="C34" i="2"/>
  <c r="D34" i="2"/>
  <c r="B35" i="2"/>
  <c r="C35" i="2"/>
  <c r="D35" i="2"/>
  <c r="B36" i="2"/>
  <c r="C36" i="2"/>
  <c r="D3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R27" i="8"/>
  <c r="J27" i="3" s="1"/>
  <c r="R28" i="8"/>
  <c r="J28" i="3" s="1"/>
  <c r="R29" i="8"/>
  <c r="J29" i="3" s="1"/>
  <c r="R30" i="8"/>
  <c r="J30" i="3" s="1"/>
  <c r="R31" i="8"/>
  <c r="J31" i="3" s="1"/>
  <c r="R32" i="8"/>
  <c r="J32" i="3" s="1"/>
  <c r="R33" i="8"/>
  <c r="J33" i="3" s="1"/>
  <c r="R34" i="8"/>
  <c r="J34" i="3" s="1"/>
  <c r="R35" i="8"/>
  <c r="J35" i="3" s="1"/>
  <c r="R36" i="8"/>
  <c r="J36" i="3" s="1"/>
  <c r="R7" i="8"/>
  <c r="J7" i="3" s="1"/>
  <c r="C18" i="7" s="1"/>
  <c r="N4" i="3"/>
  <c r="B16" i="6" s="1"/>
  <c r="B22" i="7" s="1"/>
  <c r="O4" i="3"/>
  <c r="B17" i="6" s="1"/>
  <c r="B23" i="7" s="1"/>
  <c r="X5" i="3"/>
  <c r="F11" i="6" s="1"/>
  <c r="D17" i="7" s="1"/>
  <c r="Y5" i="3"/>
  <c r="F12" i="6" s="1"/>
  <c r="D18" i="7" s="1"/>
  <c r="W5" i="3"/>
  <c r="F10" i="6" s="1"/>
  <c r="D16" i="7" s="1"/>
  <c r="Q4" i="3"/>
  <c r="B19" i="6" s="1"/>
  <c r="B25" i="7" s="1"/>
  <c r="M4" i="3"/>
  <c r="B15" i="6" s="1"/>
  <c r="B21" i="7" s="1"/>
  <c r="R9" i="8"/>
  <c r="J9" i="3" s="1"/>
  <c r="S9" i="3" s="1"/>
  <c r="R10" i="8"/>
  <c r="J10" i="3" s="1"/>
  <c r="S10" i="3" s="1"/>
  <c r="R11" i="8"/>
  <c r="J11" i="3" s="1"/>
  <c r="S11" i="3" s="1"/>
  <c r="R12" i="8"/>
  <c r="J12" i="3" s="1"/>
  <c r="S12" i="3" s="1"/>
  <c r="R13" i="8"/>
  <c r="J13" i="3" s="1"/>
  <c r="S13" i="3" s="1"/>
  <c r="R14" i="8"/>
  <c r="J14" i="3" s="1"/>
  <c r="S14" i="3" s="1"/>
  <c r="R15" i="8"/>
  <c r="J15" i="3" s="1"/>
  <c r="S15" i="3" s="1"/>
  <c r="R16" i="8"/>
  <c r="J16" i="3" s="1"/>
  <c r="S16" i="3" s="1"/>
  <c r="R17" i="8"/>
  <c r="J17" i="3" s="1"/>
  <c r="S17" i="3" s="1"/>
  <c r="R18" i="8"/>
  <c r="J18" i="3" s="1"/>
  <c r="S18" i="3" s="1"/>
  <c r="R19" i="8"/>
  <c r="J19" i="3" s="1"/>
  <c r="S19" i="3" s="1"/>
  <c r="R20" i="8"/>
  <c r="J20" i="3" s="1"/>
  <c r="S20" i="3" s="1"/>
  <c r="R21" i="8"/>
  <c r="J21" i="3" s="1"/>
  <c r="S21" i="3" s="1"/>
  <c r="R22" i="8"/>
  <c r="J22" i="3" s="1"/>
  <c r="R23" i="8"/>
  <c r="J23" i="3" s="1"/>
  <c r="R24" i="8"/>
  <c r="J24" i="3" s="1"/>
  <c r="R25" i="8"/>
  <c r="J25" i="3" s="1"/>
  <c r="R26" i="8"/>
  <c r="J26" i="3" s="1"/>
  <c r="L4" i="3"/>
  <c r="B14" i="6" s="1"/>
  <c r="B20" i="7" s="1"/>
  <c r="B3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C22" i="2"/>
  <c r="D22" i="2"/>
  <c r="C23" i="2"/>
  <c r="D23" i="2"/>
  <c r="C24" i="2"/>
  <c r="D24" i="2"/>
  <c r="C25" i="2"/>
  <c r="D25" i="2"/>
  <c r="C26" i="2"/>
  <c r="D26" i="2"/>
  <c r="B3" i="2"/>
  <c r="B3" i="8"/>
  <c r="M6" i="3"/>
  <c r="C15" i="6" s="1"/>
  <c r="C13" i="10"/>
  <c r="C12" i="10"/>
  <c r="C11" i="10"/>
  <c r="C10" i="10"/>
  <c r="C26" i="7" l="1"/>
  <c r="C25" i="7"/>
  <c r="E16" i="7"/>
  <c r="E17" i="7"/>
  <c r="C20" i="7"/>
  <c r="E18" i="7"/>
  <c r="C21" i="7"/>
  <c r="C22" i="7"/>
  <c r="C23" i="7"/>
  <c r="G7" i="3"/>
  <c r="C15" i="7" s="1"/>
  <c r="C24" i="7"/>
  <c r="C14" i="7"/>
  <c r="O7" i="4"/>
  <c r="T18" i="3"/>
  <c r="V18" i="3" s="1"/>
  <c r="P18" i="4"/>
  <c r="Q18" i="4" s="1"/>
  <c r="T21" i="3"/>
  <c r="V21" i="3" s="1"/>
  <c r="P21" i="4"/>
  <c r="Q21" i="4" s="1"/>
  <c r="T17" i="3"/>
  <c r="V17" i="3" s="1"/>
  <c r="P17" i="4"/>
  <c r="Q17" i="4" s="1"/>
  <c r="T13" i="3"/>
  <c r="V13" i="3" s="1"/>
  <c r="P13" i="4"/>
  <c r="Q13" i="4" s="1"/>
  <c r="T20" i="3"/>
  <c r="V20" i="3" s="1"/>
  <c r="P20" i="4"/>
  <c r="Q20" i="4" s="1"/>
  <c r="T16" i="3"/>
  <c r="V16" i="3" s="1"/>
  <c r="P16" i="4"/>
  <c r="Q16" i="4" s="1"/>
  <c r="T12" i="3"/>
  <c r="V12" i="3" s="1"/>
  <c r="P12" i="4"/>
  <c r="Q12" i="4" s="1"/>
  <c r="T19" i="3"/>
  <c r="V19" i="3" s="1"/>
  <c r="P19" i="4"/>
  <c r="Q19" i="4" s="1"/>
  <c r="T15" i="3"/>
  <c r="V15" i="3" s="1"/>
  <c r="P15" i="4"/>
  <c r="Q15" i="4" s="1"/>
  <c r="T14" i="3"/>
  <c r="V14" i="3" s="1"/>
  <c r="P14" i="4"/>
  <c r="Q14" i="4" s="1"/>
  <c r="T9" i="3"/>
  <c r="V9" i="3" s="1"/>
  <c r="P9" i="4"/>
  <c r="Q9" i="4" s="1"/>
  <c r="T11" i="3"/>
  <c r="P11" i="4"/>
  <c r="Q11" i="4" s="1"/>
  <c r="T10" i="3"/>
  <c r="V10" i="3" s="1"/>
  <c r="P10" i="4"/>
  <c r="Q10" i="4" s="1"/>
  <c r="AA8" i="3"/>
  <c r="T8" i="4" s="1"/>
  <c r="Z8" i="3"/>
  <c r="F12" i="10"/>
  <c r="G12" i="10" s="1"/>
  <c r="H12" i="10" s="1"/>
  <c r="F13" i="10"/>
  <c r="F11" i="10"/>
  <c r="F10" i="10"/>
  <c r="S25" i="3"/>
  <c r="S33" i="3"/>
  <c r="S24" i="3"/>
  <c r="S32" i="3"/>
  <c r="S35" i="3"/>
  <c r="S31" i="3"/>
  <c r="S27" i="3"/>
  <c r="S28" i="3"/>
  <c r="S23" i="3"/>
  <c r="S26" i="3"/>
  <c r="S22" i="3"/>
  <c r="S34" i="3"/>
  <c r="S30" i="3"/>
  <c r="S29" i="3"/>
  <c r="S36" i="3"/>
  <c r="J6" i="3"/>
  <c r="C12" i="6" s="1"/>
  <c r="R6" i="8"/>
  <c r="T34" i="3" l="1"/>
  <c r="P34" i="4"/>
  <c r="Q34" i="4" s="1"/>
  <c r="T28" i="3"/>
  <c r="P28" i="4"/>
  <c r="Q28" i="4" s="1"/>
  <c r="T32" i="3"/>
  <c r="P32" i="4"/>
  <c r="Q32" i="4" s="1"/>
  <c r="T36" i="3"/>
  <c r="P36" i="4"/>
  <c r="Q36" i="4" s="1"/>
  <c r="T22" i="3"/>
  <c r="V22" i="3" s="1"/>
  <c r="AA22" i="3" s="1"/>
  <c r="T22" i="4" s="1"/>
  <c r="P22" i="4"/>
  <c r="Q22" i="4" s="1"/>
  <c r="T27" i="3"/>
  <c r="P27" i="4"/>
  <c r="Q27" i="4" s="1"/>
  <c r="T24" i="3"/>
  <c r="P24" i="4"/>
  <c r="Q24" i="4" s="1"/>
  <c r="R14" i="4"/>
  <c r="R19" i="4"/>
  <c r="R16" i="4"/>
  <c r="R13" i="4"/>
  <c r="R21" i="4"/>
  <c r="T31" i="3"/>
  <c r="P31" i="4"/>
  <c r="Q31" i="4" s="1"/>
  <c r="T29" i="3"/>
  <c r="P29" i="4"/>
  <c r="Q29" i="4" s="1"/>
  <c r="T26" i="3"/>
  <c r="P26" i="4"/>
  <c r="Q26" i="4" s="1"/>
  <c r="T33" i="3"/>
  <c r="P33" i="4"/>
  <c r="Q33" i="4" s="1"/>
  <c r="T30" i="3"/>
  <c r="P30" i="4"/>
  <c r="Q30" i="4" s="1"/>
  <c r="T23" i="3"/>
  <c r="P23" i="4"/>
  <c r="Q23" i="4" s="1"/>
  <c r="T35" i="3"/>
  <c r="P35" i="4"/>
  <c r="Q35" i="4" s="1"/>
  <c r="T25" i="3"/>
  <c r="P25" i="4"/>
  <c r="Q25" i="4" s="1"/>
  <c r="R15" i="4"/>
  <c r="R12" i="4"/>
  <c r="R20" i="4"/>
  <c r="R17" i="4"/>
  <c r="R18" i="4"/>
  <c r="R11" i="4"/>
  <c r="V11" i="3"/>
  <c r="Z11" i="3" s="1"/>
  <c r="R10" i="4"/>
  <c r="R9" i="4"/>
  <c r="S8" i="4"/>
  <c r="K7" i="10"/>
  <c r="V27" i="3"/>
  <c r="Z27" i="3" s="1"/>
  <c r="AA21" i="3"/>
  <c r="T21" i="4" s="1"/>
  <c r="Z21" i="3"/>
  <c r="K20" i="10" s="1"/>
  <c r="Z16" i="3"/>
  <c r="K15" i="10" s="1"/>
  <c r="AA16" i="3"/>
  <c r="T16" i="4" s="1"/>
  <c r="Z17" i="3"/>
  <c r="K16" i="10" s="1"/>
  <c r="AA17" i="3"/>
  <c r="T17" i="4" s="1"/>
  <c r="Z9" i="3"/>
  <c r="K8" i="10" s="1"/>
  <c r="AA9" i="3"/>
  <c r="T9" i="4" s="1"/>
  <c r="Z18" i="3"/>
  <c r="AA18" i="3"/>
  <c r="T18" i="4" s="1"/>
  <c r="Z15" i="3"/>
  <c r="S15" i="4" s="1"/>
  <c r="AA15" i="3"/>
  <c r="T15" i="4" s="1"/>
  <c r="Z19" i="3"/>
  <c r="S19" i="4" s="1"/>
  <c r="AA19" i="3"/>
  <c r="T19" i="4" s="1"/>
  <c r="Z14" i="3"/>
  <c r="S14" i="4" s="1"/>
  <c r="AA14" i="3"/>
  <c r="T14" i="4" s="1"/>
  <c r="Z12" i="3"/>
  <c r="K11" i="10" s="1"/>
  <c r="AA12" i="3"/>
  <c r="T12" i="4" s="1"/>
  <c r="Z20" i="3"/>
  <c r="AA20" i="3"/>
  <c r="T20" i="4" s="1"/>
  <c r="Z13" i="3"/>
  <c r="S13" i="4" s="1"/>
  <c r="AA13" i="3"/>
  <c r="T13" i="4" s="1"/>
  <c r="AA10" i="3"/>
  <c r="T10" i="4" s="1"/>
  <c r="Z10" i="3"/>
  <c r="H9" i="10"/>
  <c r="G11" i="10"/>
  <c r="H11" i="10" s="1"/>
  <c r="G13" i="10"/>
  <c r="H13" i="10" s="1"/>
  <c r="G10" i="10"/>
  <c r="H10" i="10" s="1"/>
  <c r="AA27" i="3" l="1"/>
  <c r="T27" i="4" s="1"/>
  <c r="L20" i="10"/>
  <c r="O20" i="10"/>
  <c r="P20" i="10"/>
  <c r="N20" i="10"/>
  <c r="M20" i="10"/>
  <c r="L15" i="10"/>
  <c r="N15" i="10"/>
  <c r="O15" i="10"/>
  <c r="P15" i="10"/>
  <c r="M15" i="10"/>
  <c r="L11" i="10"/>
  <c r="N11" i="10"/>
  <c r="M11" i="10"/>
  <c r="P11" i="10"/>
  <c r="O11" i="10"/>
  <c r="R25" i="4"/>
  <c r="V23" i="3"/>
  <c r="R23" i="4"/>
  <c r="R33" i="4"/>
  <c r="V33" i="3"/>
  <c r="R29" i="4"/>
  <c r="V29" i="3"/>
  <c r="R27" i="4"/>
  <c r="K26" i="10"/>
  <c r="V36" i="3"/>
  <c r="R36" i="4"/>
  <c r="R28" i="4"/>
  <c r="V28" i="3"/>
  <c r="L16" i="10"/>
  <c r="O16" i="10"/>
  <c r="P16" i="10"/>
  <c r="N16" i="10"/>
  <c r="M16" i="10"/>
  <c r="S12" i="4"/>
  <c r="S18" i="4"/>
  <c r="S17" i="4"/>
  <c r="V25" i="3"/>
  <c r="K17" i="10"/>
  <c r="K14" i="10"/>
  <c r="S20" i="4"/>
  <c r="S16" i="4"/>
  <c r="K13" i="10"/>
  <c r="Z22" i="3"/>
  <c r="K21" i="10" s="1"/>
  <c r="S27" i="4"/>
  <c r="S21" i="4"/>
  <c r="K19" i="10"/>
  <c r="V35" i="3"/>
  <c r="R35" i="4"/>
  <c r="V30" i="3"/>
  <c r="R30" i="4"/>
  <c r="R26" i="4"/>
  <c r="V26" i="3"/>
  <c r="R31" i="4"/>
  <c r="V31" i="3"/>
  <c r="K12" i="10"/>
  <c r="K18" i="10"/>
  <c r="V24" i="3"/>
  <c r="R24" i="4"/>
  <c r="R22" i="4"/>
  <c r="R32" i="4"/>
  <c r="V32" i="3"/>
  <c r="R34" i="4"/>
  <c r="V34" i="3"/>
  <c r="S11" i="4"/>
  <c r="K10" i="10"/>
  <c r="S10" i="4"/>
  <c r="AA11" i="3"/>
  <c r="T11" i="4" s="1"/>
  <c r="L8" i="10"/>
  <c r="N8" i="10"/>
  <c r="O8" i="10"/>
  <c r="P8" i="10"/>
  <c r="M8" i="10"/>
  <c r="S9" i="4"/>
  <c r="K9" i="10"/>
  <c r="L7" i="10"/>
  <c r="O7" i="10"/>
  <c r="P7" i="10"/>
  <c r="N7" i="10"/>
  <c r="M7" i="10"/>
  <c r="H14" i="10"/>
  <c r="Z26" i="3" l="1"/>
  <c r="AA26" i="3"/>
  <c r="T26" i="4" s="1"/>
  <c r="L14" i="10"/>
  <c r="O14" i="10"/>
  <c r="P14" i="10"/>
  <c r="N14" i="10"/>
  <c r="M14" i="10"/>
  <c r="L12" i="10"/>
  <c r="O12" i="10"/>
  <c r="M12" i="10"/>
  <c r="N12" i="10"/>
  <c r="P12" i="10"/>
  <c r="Z35" i="3"/>
  <c r="AA35" i="3"/>
  <c r="T35" i="4" s="1"/>
  <c r="AA31" i="3"/>
  <c r="T31" i="4" s="1"/>
  <c r="Z31" i="3"/>
  <c r="L19" i="10"/>
  <c r="P19" i="10"/>
  <c r="O19" i="10"/>
  <c r="N19" i="10"/>
  <c r="M19" i="10"/>
  <c r="Q16" i="10"/>
  <c r="AB17" i="3" s="1"/>
  <c r="AC17" i="3" s="1"/>
  <c r="Z33" i="3"/>
  <c r="AA33" i="3"/>
  <c r="T33" i="4" s="1"/>
  <c r="Q11" i="10"/>
  <c r="AB12" i="3" s="1"/>
  <c r="AC12" i="3" s="1"/>
  <c r="L21" i="10"/>
  <c r="M21" i="10"/>
  <c r="P21" i="10"/>
  <c r="O21" i="10"/>
  <c r="N21" i="10"/>
  <c r="Z24" i="3"/>
  <c r="AA24" i="3"/>
  <c r="T24" i="4" s="1"/>
  <c r="S22" i="4"/>
  <c r="Z25" i="3"/>
  <c r="AA25" i="3"/>
  <c r="T25" i="4" s="1"/>
  <c r="AA28" i="3"/>
  <c r="T28" i="4" s="1"/>
  <c r="Z28" i="3"/>
  <c r="AA29" i="3"/>
  <c r="T29" i="4" s="1"/>
  <c r="Z29" i="3"/>
  <c r="Z23" i="3"/>
  <c r="AA23" i="3"/>
  <c r="T23" i="4" s="1"/>
  <c r="Q15" i="10"/>
  <c r="AB16" i="3" s="1"/>
  <c r="AC16" i="3" s="1"/>
  <c r="Z34" i="3"/>
  <c r="AA34" i="3"/>
  <c r="T34" i="4" s="1"/>
  <c r="L26" i="10"/>
  <c r="M26" i="10"/>
  <c r="O26" i="10"/>
  <c r="P26" i="10"/>
  <c r="N26" i="10"/>
  <c r="AA30" i="3"/>
  <c r="T30" i="4" s="1"/>
  <c r="Z30" i="3"/>
  <c r="L17" i="10"/>
  <c r="P17" i="10"/>
  <c r="M17" i="10"/>
  <c r="N17" i="10"/>
  <c r="O17" i="10"/>
  <c r="Z32" i="3"/>
  <c r="AA32" i="3"/>
  <c r="T32" i="4" s="1"/>
  <c r="L18" i="10"/>
  <c r="P18" i="10"/>
  <c r="O18" i="10"/>
  <c r="N18" i="10"/>
  <c r="M18" i="10"/>
  <c r="L13" i="10"/>
  <c r="P13" i="10"/>
  <c r="O13" i="10"/>
  <c r="N13" i="10"/>
  <c r="M13" i="10"/>
  <c r="AA36" i="3"/>
  <c r="T36" i="4" s="1"/>
  <c r="Z36" i="3"/>
  <c r="Q20" i="10"/>
  <c r="AB21" i="3" s="1"/>
  <c r="AC21" i="3" s="1"/>
  <c r="Q8" i="10"/>
  <c r="AB9" i="3" s="1"/>
  <c r="AC9" i="3" s="1"/>
  <c r="L10" i="10"/>
  <c r="N10" i="10"/>
  <c r="M10" i="10"/>
  <c r="O10" i="10"/>
  <c r="P10" i="10"/>
  <c r="L9" i="10"/>
  <c r="O9" i="10"/>
  <c r="N9" i="10"/>
  <c r="M9" i="10"/>
  <c r="P9" i="10"/>
  <c r="Q7" i="10"/>
  <c r="P6" i="3"/>
  <c r="C18" i="6" s="1"/>
  <c r="F17" i="6"/>
  <c r="G4" i="3"/>
  <c r="B9" i="6" s="1"/>
  <c r="B15" i="7" s="1"/>
  <c r="P4" i="3"/>
  <c r="B18" i="6" s="1"/>
  <c r="B24" i="7" s="1"/>
  <c r="K4" i="3"/>
  <c r="B13" i="6" s="1"/>
  <c r="B19" i="7" s="1"/>
  <c r="I4" i="3"/>
  <c r="B11" i="6" s="1"/>
  <c r="B17" i="7" s="1"/>
  <c r="H4" i="3"/>
  <c r="B10" i="6" s="1"/>
  <c r="B16" i="7" s="1"/>
  <c r="S36" i="4" l="1"/>
  <c r="K35" i="10"/>
  <c r="S32" i="4"/>
  <c r="K31" i="10"/>
  <c r="Q26" i="10"/>
  <c r="AB27" i="3" s="1"/>
  <c r="AC27" i="3" s="1"/>
  <c r="S25" i="4"/>
  <c r="K24" i="10"/>
  <c r="S24" i="4"/>
  <c r="K23" i="10"/>
  <c r="S33" i="4"/>
  <c r="K32" i="10"/>
  <c r="Q14" i="10"/>
  <c r="AB15" i="3" s="1"/>
  <c r="AC15" i="3" s="1"/>
  <c r="S31" i="4"/>
  <c r="K30" i="10"/>
  <c r="Q12" i="10"/>
  <c r="AB13" i="3" s="1"/>
  <c r="AC13" i="3" s="1"/>
  <c r="Q10" i="10"/>
  <c r="AB11" i="3" s="1"/>
  <c r="AC11" i="3" s="1"/>
  <c r="Q13" i="10"/>
  <c r="AB14" i="3" s="1"/>
  <c r="AC14" i="3" s="1"/>
  <c r="Q17" i="10"/>
  <c r="AB18" i="3" s="1"/>
  <c r="AC18" i="3" s="1"/>
  <c r="S28" i="4"/>
  <c r="K27" i="10"/>
  <c r="Q21" i="10"/>
  <c r="AB22" i="3" s="1"/>
  <c r="AC22" i="3" s="1"/>
  <c r="S29" i="4"/>
  <c r="K28" i="10"/>
  <c r="Q9" i="10"/>
  <c r="AB10" i="3" s="1"/>
  <c r="AC10" i="3" s="1"/>
  <c r="Q18" i="10"/>
  <c r="AB19" i="3" s="1"/>
  <c r="AC19" i="3" s="1"/>
  <c r="S30" i="4"/>
  <c r="K29" i="10"/>
  <c r="S34" i="4"/>
  <c r="K33" i="10"/>
  <c r="S23" i="4"/>
  <c r="K22" i="10"/>
  <c r="Q19" i="10"/>
  <c r="AB20" i="3" s="1"/>
  <c r="AC20" i="3" s="1"/>
  <c r="S35" i="4"/>
  <c r="K34" i="10"/>
  <c r="S26" i="4"/>
  <c r="K25" i="10"/>
  <c r="AB8" i="3"/>
  <c r="AC8" i="3" s="1"/>
  <c r="M6" i="4"/>
  <c r="N6" i="4"/>
  <c r="E6" i="3"/>
  <c r="F6" i="3"/>
  <c r="C8" i="6" s="1"/>
  <c r="L33" i="10" l="1"/>
  <c r="P33" i="10"/>
  <c r="N33" i="10"/>
  <c r="M33" i="10"/>
  <c r="O33" i="10"/>
  <c r="L28" i="10"/>
  <c r="O28" i="10"/>
  <c r="N28" i="10"/>
  <c r="P28" i="10"/>
  <c r="M28" i="10"/>
  <c r="L34" i="10"/>
  <c r="O34" i="10"/>
  <c r="P34" i="10"/>
  <c r="N34" i="10"/>
  <c r="M34" i="10"/>
  <c r="L22" i="10"/>
  <c r="N22" i="10"/>
  <c r="M22" i="10"/>
  <c r="O22" i="10"/>
  <c r="P22" i="10"/>
  <c r="L24" i="10"/>
  <c r="O24" i="10"/>
  <c r="P24" i="10"/>
  <c r="N24" i="10"/>
  <c r="M24" i="10"/>
  <c r="L35" i="10"/>
  <c r="P35" i="10"/>
  <c r="O35" i="10"/>
  <c r="N35" i="10"/>
  <c r="M35" i="10"/>
  <c r="L27" i="10"/>
  <c r="N27" i="10"/>
  <c r="O27" i="10"/>
  <c r="P27" i="10"/>
  <c r="M27" i="10"/>
  <c r="L25" i="10"/>
  <c r="P25" i="10"/>
  <c r="M25" i="10"/>
  <c r="O25" i="10"/>
  <c r="N25" i="10"/>
  <c r="L23" i="10"/>
  <c r="M23" i="10"/>
  <c r="O23" i="10"/>
  <c r="N23" i="10"/>
  <c r="P23" i="10"/>
  <c r="L31" i="10"/>
  <c r="P31" i="10"/>
  <c r="M31" i="10"/>
  <c r="O31" i="10"/>
  <c r="N31" i="10"/>
  <c r="L29" i="10"/>
  <c r="M29" i="10"/>
  <c r="O29" i="10"/>
  <c r="P29" i="10"/>
  <c r="N29" i="10"/>
  <c r="L30" i="10"/>
  <c r="O30" i="10"/>
  <c r="M30" i="10"/>
  <c r="N30" i="10"/>
  <c r="P30" i="10"/>
  <c r="L32" i="10"/>
  <c r="N32" i="10"/>
  <c r="M32" i="10"/>
  <c r="O32" i="10"/>
  <c r="P32" i="10"/>
  <c r="O6" i="4"/>
  <c r="Q33" i="10" l="1"/>
  <c r="AB34" i="3" s="1"/>
  <c r="AC34" i="3" s="1"/>
  <c r="Q29" i="10"/>
  <c r="AB30" i="3" s="1"/>
  <c r="AC30" i="3" s="1"/>
  <c r="Q27" i="10"/>
  <c r="AB28" i="3" s="1"/>
  <c r="AC28" i="3" s="1"/>
  <c r="Q34" i="10"/>
  <c r="AB35" i="3" s="1"/>
  <c r="AC35" i="3" s="1"/>
  <c r="Q31" i="10"/>
  <c r="AB32" i="3" s="1"/>
  <c r="AC32" i="3" s="1"/>
  <c r="Q23" i="10"/>
  <c r="AB24" i="3" s="1"/>
  <c r="AC24" i="3" s="1"/>
  <c r="Q25" i="10"/>
  <c r="AB26" i="3" s="1"/>
  <c r="AC26" i="3" s="1"/>
  <c r="Q35" i="10"/>
  <c r="AB36" i="3" s="1"/>
  <c r="AC36" i="3" s="1"/>
  <c r="Q22" i="10"/>
  <c r="AB23" i="3" s="1"/>
  <c r="AC23" i="3" s="1"/>
  <c r="Q28" i="10"/>
  <c r="AB29" i="3" s="1"/>
  <c r="AC29" i="3" s="1"/>
  <c r="Q30" i="10"/>
  <c r="AB31" i="3" s="1"/>
  <c r="AC31" i="3" s="1"/>
  <c r="Q32" i="10"/>
  <c r="AB33" i="3" s="1"/>
  <c r="AC33" i="3" s="1"/>
  <c r="Q24" i="10"/>
  <c r="AB25" i="3" s="1"/>
  <c r="AC25" i="3" s="1"/>
  <c r="N6" i="3"/>
  <c r="C16" i="6" s="1"/>
  <c r="K7" i="3"/>
  <c r="I7" i="3"/>
  <c r="H7" i="3"/>
  <c r="G6" i="3"/>
  <c r="C9" i="6" s="1"/>
  <c r="K6" i="3" l="1"/>
  <c r="C13" i="6" s="1"/>
  <c r="C19" i="7"/>
  <c r="H6" i="3"/>
  <c r="C10" i="6" s="1"/>
  <c r="C16" i="7"/>
  <c r="I6" i="3"/>
  <c r="C11" i="6" s="1"/>
  <c r="C17" i="7"/>
  <c r="S7" i="3"/>
  <c r="B8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D7" i="2"/>
  <c r="C7" i="2"/>
  <c r="B7" i="2"/>
  <c r="C28" i="7" l="1"/>
  <c r="S6" i="3"/>
  <c r="P7" i="4"/>
  <c r="T7" i="3"/>
  <c r="Y6" i="3"/>
  <c r="G12" i="6" s="1"/>
  <c r="W6" i="3"/>
  <c r="G10" i="6" s="1"/>
  <c r="R7" i="4" l="1"/>
  <c r="Q7" i="4"/>
  <c r="P6" i="4"/>
  <c r="V7" i="3"/>
  <c r="T6" i="3"/>
  <c r="H10" i="7"/>
  <c r="F10" i="7"/>
  <c r="F9" i="7"/>
  <c r="H9" i="7"/>
  <c r="C9" i="7"/>
  <c r="F8" i="7"/>
  <c r="C8" i="7"/>
  <c r="V6" i="3" l="1"/>
  <c r="AA7" i="3"/>
  <c r="Z7" i="3"/>
  <c r="AA6" i="3" l="1"/>
  <c r="C21" i="6" s="1"/>
  <c r="C23" i="6" s="1"/>
  <c r="T7" i="4"/>
  <c r="T6" i="4" s="1"/>
  <c r="S7" i="4"/>
  <c r="E14" i="7"/>
  <c r="Z6" i="3"/>
  <c r="Q6" i="4"/>
  <c r="G8" i="6" l="1"/>
  <c r="K6" i="10"/>
  <c r="U6" i="3"/>
  <c r="R6" i="4"/>
  <c r="L6" i="10" l="1"/>
  <c r="O6" i="10"/>
  <c r="O5" i="10" s="1"/>
  <c r="P6" i="10"/>
  <c r="P5" i="10" s="1"/>
  <c r="N6" i="10"/>
  <c r="N5" i="10" s="1"/>
  <c r="M6" i="10"/>
  <c r="M5" i="10" s="1"/>
  <c r="K5" i="10"/>
  <c r="S6" i="4"/>
  <c r="Q6" i="10" l="1"/>
  <c r="L5" i="10"/>
  <c r="AB7" i="3" l="1"/>
  <c r="Q5" i="10"/>
  <c r="E15" i="7" l="1"/>
  <c r="E28" i="7" s="1"/>
  <c r="AB6" i="3"/>
  <c r="G9" i="6" s="1"/>
  <c r="AC7" i="3"/>
  <c r="E30" i="7" l="1"/>
  <c r="B30" i="7" s="1"/>
  <c r="AC6" i="3"/>
  <c r="G17" i="6" s="1"/>
  <c r="G23" i="6" s="1"/>
  <c r="D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X4" authorId="0" shapeId="0" xr:uid="{D5961DB4-C557-4AFA-9DBA-CFDD7DA35E14}">
      <text>
        <r>
          <rPr>
            <b/>
            <sz val="9"/>
            <color indexed="81"/>
            <rFont val="Tahoma"/>
            <family val="2"/>
          </rPr>
          <t>در صورت عدم مشمولیت عدد صفر گذاشته شود</t>
        </r>
      </text>
    </comment>
    <comment ref="Y4" authorId="0" shapeId="0" xr:uid="{6CC904FA-9843-4760-8380-CAC344F1F2B3}">
      <text>
        <r>
          <rPr>
            <b/>
            <sz val="9"/>
            <color indexed="81"/>
            <rFont val="Tahoma"/>
            <family val="2"/>
          </rPr>
          <t>در صورت عدم مشمولیت عدد صفر گذاشته شود
نکته : 
سهم بیمه کارفرمایی مدیران موسس 27% می باشد</t>
        </r>
      </text>
    </comment>
    <comment ref="S5" authorId="0" shapeId="0" xr:uid="{C9ACDDF2-637E-494F-896B-2F99D5188DD7}">
      <text>
        <r>
          <rPr>
            <sz val="9"/>
            <color indexed="81"/>
            <rFont val="Tahoma"/>
            <family val="2"/>
          </rPr>
          <t xml:space="preserve">حق جذب جزء مزد مبنا محسوب می شود  و به حقوق پایه جهت محاسبه در اضافه کار و نوبت کاری اضافه میشود و همچنین محاسبه آن بر اساس تعداد روز کارکرد در نظر گرفته میشود.
</t>
        </r>
      </text>
    </comment>
  </commentList>
</comments>
</file>

<file path=xl/sharedStrings.xml><?xml version="1.0" encoding="utf-8"?>
<sst xmlns="http://schemas.openxmlformats.org/spreadsheetml/2006/main" count="181" uniqueCount="140">
  <si>
    <t>نام</t>
  </si>
  <si>
    <t>جنسیت</t>
  </si>
  <si>
    <t>شغل</t>
  </si>
  <si>
    <t>مسکن</t>
  </si>
  <si>
    <t>ساعت</t>
  </si>
  <si>
    <t>دقیقه</t>
  </si>
  <si>
    <t>نوبت کاری</t>
  </si>
  <si>
    <t>مساعده</t>
  </si>
  <si>
    <t>حق اولاد</t>
  </si>
  <si>
    <t>حق جذب</t>
  </si>
  <si>
    <t>كسورات</t>
  </si>
  <si>
    <t>ماليات</t>
  </si>
  <si>
    <t>جنسيت</t>
  </si>
  <si>
    <t>كاركرد</t>
  </si>
  <si>
    <t>هزینه های حقوق :</t>
  </si>
  <si>
    <t>کسورات حقوق :</t>
  </si>
  <si>
    <t>حقوق پرداختنی :</t>
  </si>
  <si>
    <t>قابل پرداخت</t>
  </si>
  <si>
    <t>نام خانوادگي :</t>
  </si>
  <si>
    <t>نام :</t>
  </si>
  <si>
    <t>حقوق و مزايا</t>
  </si>
  <si>
    <t>مبلغ</t>
  </si>
  <si>
    <t>قابل پرداخت :</t>
  </si>
  <si>
    <t>نام خانوادگی</t>
  </si>
  <si>
    <t>کد ملی</t>
  </si>
  <si>
    <t>شماره بیمه</t>
  </si>
  <si>
    <t>نام پدر</t>
  </si>
  <si>
    <t>ردیف</t>
  </si>
  <si>
    <t>:</t>
  </si>
  <si>
    <t>شماره شناسنامه</t>
  </si>
  <si>
    <t>سایر کسورات</t>
  </si>
  <si>
    <t>درصد</t>
  </si>
  <si>
    <t>شعبه 1</t>
  </si>
  <si>
    <t>دستمزد روزانه</t>
  </si>
  <si>
    <t>تعداد اولاد</t>
  </si>
  <si>
    <t>مزایای موردی</t>
  </si>
  <si>
    <t xml:space="preserve">رديف : </t>
  </si>
  <si>
    <t>فروردین ماه</t>
  </si>
  <si>
    <t xml:space="preserve"> </t>
  </si>
  <si>
    <t xml:space="preserve">مربوط به ماه : </t>
  </si>
  <si>
    <t xml:space="preserve">مربوط به سال : </t>
  </si>
  <si>
    <t>تفاوت مبلغ</t>
  </si>
  <si>
    <t xml:space="preserve"> کاربر محترم :</t>
  </si>
  <si>
    <r>
      <t xml:space="preserve"> فونت تنظیم شده در این فایل اکسل  </t>
    </r>
    <r>
      <rPr>
        <sz val="12"/>
        <color rgb="FF0000CC"/>
        <rFont val="IRANSans"/>
        <family val="2"/>
      </rPr>
      <t>IRANSans</t>
    </r>
    <r>
      <rPr>
        <sz val="12"/>
        <color theme="1"/>
        <rFont val="IRANSans"/>
        <family val="2"/>
      </rPr>
      <t xml:space="preserve">  می باشد</t>
    </r>
  </si>
  <si>
    <t xml:space="preserve"> جهت استفاده بهینه و صحیح از این فایل اکسل لطفا به موارد زیر دقت فرمائید :</t>
  </si>
  <si>
    <t xml:space="preserve"> پس حتما در زمان دانلود فایل اکسل ، فایل فونت همراه را نیز ذخیره و قبل از استفاده از اکسل آن را نصب نمایید</t>
  </si>
  <si>
    <t>شرکت نمونه</t>
  </si>
  <si>
    <t>آدرس نمونه</t>
  </si>
  <si>
    <t xml:space="preserve">جدول مالیات حقوق به استناد ماده 84 قانون مالیاتهای مستقیم : </t>
  </si>
  <si>
    <t>مبلغ مالیات</t>
  </si>
  <si>
    <t>تا مبلغ (ريال)</t>
  </si>
  <si>
    <t>از مبلغ (ريال)</t>
  </si>
  <si>
    <t xml:space="preserve"> جمع ستون ها :</t>
  </si>
  <si>
    <t>حق فنی</t>
  </si>
  <si>
    <t>حقوق و مزایای قانونی حکم</t>
  </si>
  <si>
    <t>کارکرد ماهانه</t>
  </si>
  <si>
    <t>حق ماموریت</t>
  </si>
  <si>
    <t>کسورات ماهانه</t>
  </si>
  <si>
    <t>اضافات خارج از حکم</t>
  </si>
  <si>
    <t xml:space="preserve">اضافه کار </t>
  </si>
  <si>
    <t>بن</t>
  </si>
  <si>
    <t>وام</t>
  </si>
  <si>
    <t xml:space="preserve"> دلیل این کار مشاهده راحتتر جمع ستون ها ، مدیریت بهتر در تعیین مقدار مبالغ و همچنین فیلتر کردن اطلاعات می باشد</t>
  </si>
  <si>
    <t>سایر (غ م مالیات)</t>
  </si>
  <si>
    <t>سایر (غ م بیمه)</t>
  </si>
  <si>
    <t>نرخ (درصد) مالیات</t>
  </si>
  <si>
    <t>دستمزد ماهانه</t>
  </si>
  <si>
    <t>جمع  اضافه کاری و مزایای ماهانه</t>
  </si>
  <si>
    <t>جمع کل
حقوق و مزایا</t>
  </si>
  <si>
    <t>حقوق و مزایا
مشمول مالیات</t>
  </si>
  <si>
    <t>حقوق و مزایا
مشمول بیمه</t>
  </si>
  <si>
    <t>حق بیمه کارگری</t>
  </si>
  <si>
    <t>حق بیمه کارفرما</t>
  </si>
  <si>
    <t>بیمه و مالیات</t>
  </si>
  <si>
    <t>بدهی ماهانه</t>
  </si>
  <si>
    <t xml:space="preserve"> جمع ستون ها : </t>
  </si>
  <si>
    <t xml:space="preserve">        مثلا" فروردین ماه</t>
  </si>
  <si>
    <t>حق بیمه سهم پرسنل</t>
  </si>
  <si>
    <t>حق بیمه سهم کارفرما</t>
  </si>
  <si>
    <t xml:space="preserve"> شیت های نارنجی جهت درج اطلاعات می باشد</t>
  </si>
  <si>
    <t xml:space="preserve"> شیت های سبز رنگ جهت گزارش گیری می باشد</t>
  </si>
  <si>
    <t xml:space="preserve"> پبشنهاد جهت ذخیره کردن اطلاعات :</t>
  </si>
  <si>
    <t>1-</t>
  </si>
  <si>
    <t>2-</t>
  </si>
  <si>
    <t>3-</t>
  </si>
  <si>
    <t>4-</t>
  </si>
  <si>
    <t>5-</t>
  </si>
  <si>
    <t>در پایین سرتیتر اطلاعات هر جدول ، ردیف جمع ستون ها گذاشته شده است</t>
  </si>
  <si>
    <t>1-  به ازای هر ماه باید یک کپی از اکسل تهیه و عدد ماه یا عنوان ماه مورد نظر را برای ان نام گذاری کنید</t>
  </si>
  <si>
    <t>2-  برای بایگانی صحیح از اطلاعات خود فولدری تحت عنوان "محاسبات حقوق" ایجاد نمائید</t>
  </si>
  <si>
    <t>3- داخل آن فولدر به ازای هر سال نیز یک فولدر ایجاد نمائید. (مثلا" 1403)</t>
  </si>
  <si>
    <t>4- در فولدر هر سال ، دوازده فایل اکسل که هر کدام با عدد آن ماه نام گذاری شده است ذخیره و بایگانی شود</t>
  </si>
  <si>
    <t>(فروردین عدد 1 ، اردیبهشت عدد 2 ، خرداد عدد 3 ... تا اسفند که میشود عدد 12)</t>
  </si>
  <si>
    <t xml:space="preserve"> عدد هر کدام از ردیف های لیست حقوق ، مبالغ آن ردیف را در قالب یک فیش حقوقی جمع آوری و گزارش گیری می کند</t>
  </si>
  <si>
    <t>سایر مزایا</t>
  </si>
  <si>
    <t>تاریخ
خاتمه کار</t>
  </si>
  <si>
    <t>تاریخ
شروع به کار</t>
  </si>
  <si>
    <t>سایر مزایای تعیین شده توسط کارفرما</t>
  </si>
  <si>
    <t>درصد حق بیمه
کارگری</t>
  </si>
  <si>
    <t>درصد حق بیمه
کارفرمایی</t>
  </si>
  <si>
    <t>شماره بيمه</t>
  </si>
  <si>
    <t xml:space="preserve">کد ملی </t>
  </si>
  <si>
    <t>جمع
مشمول و غیر مشمول</t>
  </si>
  <si>
    <t>دستمزد و مزایای
ماهانه مشمول</t>
  </si>
  <si>
    <t>مزایای
ماهانه مشمول</t>
  </si>
  <si>
    <t>تامین اجتماعی</t>
  </si>
  <si>
    <t>اداره دارایی</t>
  </si>
  <si>
    <t xml:space="preserve"> در تمامی شیت ها ، هر کجا که سلول صورتی رنگی وجود داشت میتوانید در آن اطلاعات مورد نیاز خود را وارد نمائید</t>
  </si>
  <si>
    <t xml:space="preserve"> در شیت سبز رنگ آخر که مربوط به چاپ فیش حقوقی می باشد تک سلول صورتی رنگی وجود دارد که در صورت تایپ</t>
  </si>
  <si>
    <r>
      <t xml:space="preserve"> گروه نرم افزاری اوراش      </t>
    </r>
    <r>
      <rPr>
        <u/>
        <sz val="12"/>
        <color theme="0"/>
        <rFont val="IRANSans"/>
        <family val="2"/>
      </rPr>
      <t>www.Orash.ir</t>
    </r>
    <r>
      <rPr>
        <sz val="12"/>
        <color theme="0"/>
        <rFont val="IRANSans"/>
        <family val="2"/>
      </rPr>
      <t xml:space="preserve">      051-36105      اوراش، فراتر از یک نرم افزار حسابداری</t>
    </r>
  </si>
  <si>
    <t>حق بیمه</t>
  </si>
  <si>
    <t>مالیات</t>
  </si>
  <si>
    <t xml:space="preserve">جمع حقوق : </t>
  </si>
  <si>
    <t>جمع کسور :</t>
  </si>
  <si>
    <t xml:space="preserve">ساعت نوبت کاری :  </t>
  </si>
  <si>
    <t xml:space="preserve">روزهـــــای کارکرد :  </t>
  </si>
  <si>
    <t xml:space="preserve">ســاعت اضافه کار :  </t>
  </si>
  <si>
    <t>نسبت به مازاد</t>
  </si>
  <si>
    <t>ردیف 1</t>
  </si>
  <si>
    <t>ردیف 2</t>
  </si>
  <si>
    <t>ردیف 3</t>
  </si>
  <si>
    <t>ردیف 4</t>
  </si>
  <si>
    <t>ردیف 5</t>
  </si>
  <si>
    <t>حقوق مشمول</t>
  </si>
  <si>
    <t>جمع مالیات :</t>
  </si>
  <si>
    <t xml:space="preserve">تست محاسبه مالیات :   حقوق ماهانه مشول مالیات (پس از کسر حق بیمه و مزایای غیر مشمول) :  </t>
  </si>
  <si>
    <t xml:space="preserve">   بدهکار</t>
  </si>
  <si>
    <t xml:space="preserve">بستانکار   </t>
  </si>
  <si>
    <t>حداقل دستمزد (روزانه)</t>
  </si>
  <si>
    <t>حق اولاد یک فرزند (ماهانه)</t>
  </si>
  <si>
    <t>0123456789</t>
  </si>
  <si>
    <t xml:space="preserve">نشانی کارگاه : </t>
  </si>
  <si>
    <t xml:space="preserve">مبانی اولیه : </t>
  </si>
  <si>
    <t xml:space="preserve">نام موسسه / شرکت : </t>
  </si>
  <si>
    <t xml:space="preserve">نام شعبه تامین اجتماعی: </t>
  </si>
  <si>
    <t xml:space="preserve">شماره (کد) کارگاه : </t>
  </si>
  <si>
    <t>محاسبات حقوق :</t>
  </si>
  <si>
    <t>طبق قانون کار :</t>
  </si>
  <si>
    <t xml:space="preserve">ساعات کار روزانه : </t>
  </si>
  <si>
    <t>درصد اضافه کار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</si>
</sst>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Arial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  <scheme val="minor"/>
    </font>
    <font>
      <sz val="12"/>
      <name val="IRANSans"/>
      <family val="2"/>
    </font>
    <font>
      <sz val="12"/>
      <color theme="0"/>
      <name val="IRANSans"/>
      <family val="2"/>
    </font>
    <font>
      <sz val="12"/>
      <color theme="1"/>
      <name val="IRANSans"/>
      <family val="2"/>
    </font>
    <font>
      <sz val="12"/>
      <color rgb="FF0000CC"/>
      <name val="IRANSans"/>
      <family val="2"/>
    </font>
    <font>
      <sz val="12"/>
      <color theme="9" tint="-0.249977111117893"/>
      <name val="IRANSans"/>
      <family val="2"/>
    </font>
    <font>
      <sz val="12"/>
      <color rgb="FF00B050"/>
      <name val="IRANSans"/>
      <family val="2"/>
    </font>
    <font>
      <sz val="12"/>
      <color rgb="FF0070C0"/>
      <name val="IRANSans"/>
      <family val="2"/>
    </font>
    <font>
      <sz val="10"/>
      <name val="IRANSans"/>
      <family val="2"/>
    </font>
    <font>
      <sz val="9"/>
      <color theme="1"/>
      <name val="IRANSans"/>
      <family val="2"/>
    </font>
    <font>
      <sz val="10"/>
      <color theme="1"/>
      <name val="IRANSans"/>
      <family val="2"/>
    </font>
    <font>
      <sz val="8"/>
      <name val="IRANSans"/>
      <family val="2"/>
    </font>
    <font>
      <sz val="10"/>
      <color rgb="FF0000CC"/>
      <name val="IRANSans"/>
      <family val="2"/>
    </font>
    <font>
      <sz val="11"/>
      <name val="IRANSans"/>
      <family val="2"/>
    </font>
    <font>
      <b/>
      <sz val="9"/>
      <color indexed="81"/>
      <name val="Tahoma"/>
      <family val="2"/>
    </font>
    <font>
      <sz val="8"/>
      <color rgb="FFFF0000"/>
      <name val="IRANSans"/>
      <family val="2"/>
    </font>
    <font>
      <sz val="12"/>
      <color indexed="10"/>
      <name val="IRANSans"/>
      <family val="2"/>
    </font>
    <font>
      <u/>
      <sz val="12"/>
      <color theme="0"/>
      <name val="IRANSans"/>
      <family val="2"/>
    </font>
    <font>
      <u/>
      <sz val="11"/>
      <color theme="10"/>
      <name val="Arial"/>
      <family val="2"/>
      <scheme val="minor"/>
    </font>
    <font>
      <b/>
      <sz val="12"/>
      <name val="IRANSans"/>
      <family val="2"/>
    </font>
    <font>
      <sz val="10"/>
      <color theme="0" tint="-0.499984740745262"/>
      <name val="IRANSans"/>
      <family val="2"/>
    </font>
    <font>
      <sz val="12"/>
      <color theme="0" tint="-0.499984740745262"/>
      <name val="IRANSans"/>
      <family val="2"/>
    </font>
    <font>
      <sz val="8"/>
      <name val="Arial"/>
      <family val="2"/>
      <scheme val="minor"/>
    </font>
    <font>
      <sz val="11"/>
      <color rgb="FF0000CC"/>
      <name val="IRANSans"/>
      <family val="2"/>
    </font>
    <font>
      <sz val="10"/>
      <color theme="1" tint="0.34998626667073579"/>
      <name val="IRANSans"/>
      <family val="2"/>
    </font>
    <font>
      <u/>
      <sz val="11"/>
      <color rgb="FF0070C0"/>
      <name val="IRANSans"/>
      <family val="2"/>
    </font>
    <font>
      <sz val="11"/>
      <color theme="1"/>
      <name val="IRANSans"/>
      <family val="2"/>
    </font>
    <font>
      <sz val="11"/>
      <color rgb="FFFF0000"/>
      <name val="IRANSans"/>
      <family val="2"/>
    </font>
    <font>
      <sz val="10"/>
      <color theme="0" tint="-4.9989318521683403E-2"/>
      <name val="IRANSans"/>
      <family val="2"/>
    </font>
    <font>
      <sz val="14"/>
      <name val="IRAN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rgb="FFC00000"/>
        </stop>
        <stop position="1">
          <color rgb="FFFF0000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rgb="FFFFE1FF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19">
    <xf numFmtId="0" fontId="0" fillId="0" borderId="0" xfId="0"/>
    <xf numFmtId="3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2" borderId="0" xfId="0" applyFont="1" applyFill="1" applyAlignment="1">
      <alignment horizontal="right" vertical="center" readingOrder="2"/>
    </xf>
    <xf numFmtId="0" fontId="5" fillId="4" borderId="32" xfId="0" applyFont="1" applyFill="1" applyBorder="1" applyAlignment="1">
      <alignment horizontal="right" vertical="center" readingOrder="2"/>
    </xf>
    <xf numFmtId="0" fontId="5" fillId="4" borderId="33" xfId="0" applyFont="1" applyFill="1" applyBorder="1" applyAlignment="1">
      <alignment horizontal="right" vertical="center" readingOrder="2"/>
    </xf>
    <xf numFmtId="0" fontId="5" fillId="4" borderId="35" xfId="0" applyFont="1" applyFill="1" applyBorder="1" applyAlignment="1">
      <alignment horizontal="right" vertical="center" readingOrder="2"/>
    </xf>
    <xf numFmtId="0" fontId="5" fillId="4" borderId="37" xfId="0" applyFont="1" applyFill="1" applyBorder="1" applyAlignment="1">
      <alignment horizontal="right" vertical="center" readingOrder="2"/>
    </xf>
    <xf numFmtId="0" fontId="5" fillId="4" borderId="38" xfId="0" applyFont="1" applyFill="1" applyBorder="1" applyAlignment="1">
      <alignment horizontal="right" vertical="center" readingOrder="2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3" fontId="10" fillId="5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10" fillId="5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 wrapText="1"/>
    </xf>
    <xf numFmtId="3" fontId="10" fillId="2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readingOrder="2"/>
    </xf>
    <xf numFmtId="0" fontId="5" fillId="4" borderId="34" xfId="0" applyFont="1" applyFill="1" applyBorder="1" applyAlignment="1">
      <alignment horizontal="center" vertical="center" readingOrder="2"/>
    </xf>
    <xf numFmtId="0" fontId="7" fillId="4" borderId="34" xfId="0" applyFont="1" applyFill="1" applyBorder="1" applyAlignment="1">
      <alignment horizontal="center" vertical="center" readingOrder="2"/>
    </xf>
    <xf numFmtId="0" fontId="3" fillId="4" borderId="34" xfId="0" applyFont="1" applyFill="1" applyBorder="1" applyAlignment="1">
      <alignment horizontal="center" vertical="center" readingOrder="2"/>
    </xf>
    <xf numFmtId="0" fontId="5" fillId="4" borderId="36" xfId="0" applyFont="1" applyFill="1" applyBorder="1" applyAlignment="1">
      <alignment horizontal="center" vertical="center" readingOrder="2"/>
    </xf>
    <xf numFmtId="0" fontId="5" fillId="4" borderId="31" xfId="0" applyFont="1" applyFill="1" applyBorder="1" applyAlignment="1">
      <alignment horizontal="center" vertical="center" readingOrder="2"/>
    </xf>
    <xf numFmtId="0" fontId="3" fillId="4" borderId="36" xfId="0" applyFont="1" applyFill="1" applyBorder="1" applyAlignment="1">
      <alignment horizontal="center" vertical="center" readingOrder="2"/>
    </xf>
    <xf numFmtId="0" fontId="3" fillId="4" borderId="37" xfId="0" applyFont="1" applyFill="1" applyBorder="1" applyAlignment="1">
      <alignment horizontal="right" vertical="center" readingOrder="2"/>
    </xf>
    <xf numFmtId="0" fontId="8" fillId="4" borderId="36" xfId="0" applyFont="1" applyFill="1" applyBorder="1" applyAlignment="1">
      <alignment horizontal="center" vertical="center" readingOrder="2"/>
    </xf>
    <xf numFmtId="0" fontId="8" fillId="4" borderId="37" xfId="0" applyFont="1" applyFill="1" applyBorder="1" applyAlignment="1">
      <alignment horizontal="right" vertical="center" readingOrder="2"/>
    </xf>
    <xf numFmtId="0" fontId="10" fillId="2" borderId="0" xfId="0" applyFont="1" applyFill="1" applyAlignment="1">
      <alignment horizontal="right" vertical="center"/>
    </xf>
    <xf numFmtId="49" fontId="10" fillId="2" borderId="21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right" vertical="center"/>
    </xf>
    <xf numFmtId="1" fontId="10" fillId="2" borderId="21" xfId="0" applyNumberFormat="1" applyFont="1" applyFill="1" applyBorder="1" applyAlignment="1">
      <alignment horizontal="right" vertical="center"/>
    </xf>
    <xf numFmtId="0" fontId="20" fillId="0" borderId="0" xfId="2" applyAlignment="1">
      <alignment horizontal="right" vertical="center" readingOrder="2"/>
    </xf>
    <xf numFmtId="0" fontId="20" fillId="0" borderId="0" xfId="2"/>
    <xf numFmtId="3" fontId="4" fillId="5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right" vertical="center" readingOrder="2"/>
    </xf>
    <xf numFmtId="0" fontId="5" fillId="4" borderId="0" xfId="0" applyFont="1" applyFill="1" applyAlignment="1">
      <alignment horizontal="right" vertical="center" readingOrder="2"/>
    </xf>
    <xf numFmtId="0" fontId="3" fillId="4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readingOrder="2"/>
    </xf>
    <xf numFmtId="0" fontId="5" fillId="2" borderId="0" xfId="0" applyFont="1" applyFill="1" applyAlignment="1">
      <alignment horizontal="right" vertical="center"/>
    </xf>
    <xf numFmtId="3" fontId="10" fillId="4" borderId="21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3" fontId="3" fillId="4" borderId="21" xfId="1" applyNumberFormat="1" applyFont="1" applyFill="1" applyBorder="1" applyAlignment="1" applyProtection="1">
      <alignment horizontal="right" vertical="center" shrinkToFit="1"/>
    </xf>
    <xf numFmtId="0" fontId="5" fillId="2" borderId="0" xfId="0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left" vertical="center"/>
    </xf>
    <xf numFmtId="3" fontId="5" fillId="2" borderId="41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left" vertical="center"/>
    </xf>
    <xf numFmtId="3" fontId="5" fillId="2" borderId="42" xfId="0" applyNumberFormat="1" applyFont="1" applyFill="1" applyBorder="1" applyAlignment="1">
      <alignment horizontal="right" vertical="center"/>
    </xf>
    <xf numFmtId="3" fontId="5" fillId="2" borderId="43" xfId="0" applyNumberFormat="1" applyFont="1" applyFill="1" applyBorder="1" applyAlignment="1">
      <alignment horizontal="left" vertical="center"/>
    </xf>
    <xf numFmtId="3" fontId="5" fillId="2" borderId="44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right" vertical="center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3" fontId="3" fillId="2" borderId="39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3" fillId="2" borderId="47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10" fillId="4" borderId="2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" fontId="9" fillId="4" borderId="25" xfId="0" applyNumberFormat="1" applyFont="1" applyFill="1" applyBorder="1" applyAlignment="1">
      <alignment vertical="center"/>
    </xf>
    <xf numFmtId="1" fontId="9" fillId="4" borderId="26" xfId="0" applyNumberFormat="1" applyFont="1" applyFill="1" applyBorder="1" applyAlignment="1">
      <alignment vertical="center"/>
    </xf>
    <xf numFmtId="1" fontId="9" fillId="4" borderId="25" xfId="0" applyNumberFormat="1" applyFont="1" applyFill="1" applyBorder="1" applyAlignment="1">
      <alignment horizontal="right" vertical="center"/>
    </xf>
    <xf numFmtId="1" fontId="9" fillId="4" borderId="11" xfId="0" applyNumberFormat="1" applyFont="1" applyFill="1" applyBorder="1" applyAlignment="1">
      <alignment horizontal="right" vertical="center"/>
    </xf>
    <xf numFmtId="1" fontId="9" fillId="4" borderId="12" xfId="0" applyNumberFormat="1" applyFont="1" applyFill="1" applyBorder="1" applyAlignment="1">
      <alignment horizontal="right" vertical="center"/>
    </xf>
    <xf numFmtId="1" fontId="3" fillId="4" borderId="26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12" fillId="4" borderId="21" xfId="0" applyNumberFormat="1" applyFont="1" applyFill="1" applyBorder="1" applyAlignment="1">
      <alignment horizontal="right" vertical="center" wrapText="1"/>
    </xf>
    <xf numFmtId="3" fontId="12" fillId="4" borderId="25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 wrapText="1"/>
    </xf>
    <xf numFmtId="3" fontId="12" fillId="4" borderId="26" xfId="0" applyNumberFormat="1" applyFont="1" applyFill="1" applyBorder="1" applyAlignment="1">
      <alignment horizontal="right" vertical="center" wrapText="1"/>
    </xf>
    <xf numFmtId="1" fontId="10" fillId="0" borderId="21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3" fontId="15" fillId="2" borderId="0" xfId="0" applyNumberFormat="1" applyFont="1" applyFill="1" applyAlignment="1">
      <alignment horizontal="right" vertical="center"/>
    </xf>
    <xf numFmtId="0" fontId="28" fillId="2" borderId="0" xfId="0" applyFont="1" applyFill="1" applyAlignment="1">
      <alignment horizontal="right" vertical="center"/>
    </xf>
    <xf numFmtId="3" fontId="15" fillId="2" borderId="2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5" borderId="0" xfId="0" applyNumberFormat="1" applyFont="1" applyFill="1" applyAlignment="1">
      <alignment horizontal="right" vertical="center"/>
    </xf>
    <xf numFmtId="0" fontId="28" fillId="2" borderId="6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3" fontId="28" fillId="2" borderId="0" xfId="0" applyNumberFormat="1" applyFont="1" applyFill="1" applyAlignment="1">
      <alignment horizontal="right" vertical="center"/>
    </xf>
    <xf numFmtId="3" fontId="15" fillId="2" borderId="3" xfId="0" applyNumberFormat="1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30" fillId="6" borderId="2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3" fontId="30" fillId="6" borderId="22" xfId="0" applyNumberFormat="1" applyFont="1" applyFill="1" applyBorder="1" applyAlignment="1">
      <alignment horizontal="right" vertical="center"/>
    </xf>
    <xf numFmtId="3" fontId="30" fillId="2" borderId="0" xfId="0" applyNumberFormat="1" applyFont="1" applyFill="1" applyAlignment="1">
      <alignment horizontal="right" vertical="center" wrapText="1"/>
    </xf>
    <xf numFmtId="3" fontId="30" fillId="2" borderId="0" xfId="0" applyNumberFormat="1" applyFont="1" applyFill="1" applyAlignment="1">
      <alignment horizontal="right" vertical="center"/>
    </xf>
    <xf numFmtId="0" fontId="30" fillId="6" borderId="22" xfId="0" applyFont="1" applyFill="1" applyBorder="1" applyAlignment="1">
      <alignment horizontal="right" vertical="center"/>
    </xf>
    <xf numFmtId="3" fontId="30" fillId="2" borderId="0" xfId="0" applyNumberFormat="1" applyFont="1" applyFill="1" applyAlignment="1">
      <alignment horizontal="center" vertical="center"/>
    </xf>
    <xf numFmtId="1" fontId="30" fillId="6" borderId="23" xfId="0" applyNumberFormat="1" applyFont="1" applyFill="1" applyBorder="1" applyAlignment="1">
      <alignment horizontal="right" vertical="center"/>
    </xf>
    <xf numFmtId="3" fontId="30" fillId="6" borderId="23" xfId="0" applyNumberFormat="1" applyFont="1" applyFill="1" applyBorder="1" applyAlignment="1">
      <alignment horizontal="right" vertical="center"/>
    </xf>
    <xf numFmtId="49" fontId="30" fillId="6" borderId="23" xfId="0" applyNumberFormat="1" applyFont="1" applyFill="1" applyBorder="1" applyAlignment="1">
      <alignment horizontal="right" vertical="center"/>
    </xf>
    <xf numFmtId="3" fontId="30" fillId="6" borderId="11" xfId="0" applyNumberFormat="1" applyFont="1" applyFill="1" applyBorder="1" applyAlignment="1">
      <alignment horizontal="right" vertical="center"/>
    </xf>
    <xf numFmtId="9" fontId="30" fillId="6" borderId="22" xfId="0" applyNumberFormat="1" applyFont="1" applyFill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14" fillId="0" borderId="2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1" fontId="9" fillId="2" borderId="0" xfId="0" applyNumberFormat="1" applyFont="1" applyFill="1"/>
    <xf numFmtId="2" fontId="3" fillId="2" borderId="16" xfId="0" applyNumberFormat="1" applyFont="1" applyFill="1" applyBorder="1" applyAlignment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4" fillId="5" borderId="0" xfId="0" applyNumberFormat="1" applyFont="1" applyFill="1" applyAlignment="1" applyProtection="1">
      <alignment horizontal="right" vertical="center"/>
    </xf>
    <xf numFmtId="3" fontId="10" fillId="5" borderId="0" xfId="0" applyNumberFormat="1" applyFont="1" applyFill="1" applyAlignment="1" applyProtection="1">
      <alignment horizontal="center" vertical="center"/>
    </xf>
    <xf numFmtId="3" fontId="21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center" vertical="center"/>
    </xf>
    <xf numFmtId="3" fontId="15" fillId="4" borderId="21" xfId="0" applyNumberFormat="1" applyFont="1" applyFill="1" applyBorder="1" applyAlignment="1" applyProtection="1">
      <alignment horizontal="right" vertical="center"/>
    </xf>
    <xf numFmtId="3" fontId="15" fillId="0" borderId="21" xfId="0" applyNumberFormat="1" applyFont="1" applyBorder="1" applyAlignment="1" applyProtection="1">
      <alignment horizontal="right" vertical="center" shrinkToFit="1"/>
    </xf>
    <xf numFmtId="3" fontId="25" fillId="0" borderId="21" xfId="0" applyNumberFormat="1" applyFont="1" applyBorder="1" applyAlignment="1" applyProtection="1">
      <alignment horizontal="right" vertical="center" shrinkToFit="1"/>
    </xf>
    <xf numFmtId="3" fontId="15" fillId="4" borderId="25" xfId="0" applyNumberFormat="1" applyFont="1" applyFill="1" applyBorder="1" applyAlignment="1" applyProtection="1">
      <alignment horizontal="right" vertical="center" shrinkToFit="1"/>
    </xf>
    <xf numFmtId="3" fontId="15" fillId="4" borderId="27" xfId="0" applyNumberFormat="1" applyFont="1" applyFill="1" applyBorder="1" applyAlignment="1" applyProtection="1">
      <alignment horizontal="right" vertical="center" shrinkToFit="1"/>
    </xf>
    <xf numFmtId="3" fontId="3" fillId="4" borderId="27" xfId="0" applyNumberFormat="1" applyFont="1" applyFill="1" applyBorder="1" applyAlignment="1" applyProtection="1">
      <alignment horizontal="right" vertical="center" shrinkToFit="1"/>
    </xf>
    <xf numFmtId="3" fontId="15" fillId="4" borderId="26" xfId="0" applyNumberFormat="1" applyFont="1" applyFill="1" applyBorder="1" applyAlignment="1" applyProtection="1">
      <alignment horizontal="right" vertical="center" shrinkToFit="1"/>
    </xf>
    <xf numFmtId="3" fontId="23" fillId="0" borderId="0" xfId="0" applyNumberFormat="1" applyFont="1" applyAlignment="1" applyProtection="1">
      <alignment horizontal="center" vertical="center"/>
    </xf>
    <xf numFmtId="3" fontId="22" fillId="0" borderId="25" xfId="0" applyNumberFormat="1" applyFont="1" applyBorder="1" applyAlignment="1" applyProtection="1">
      <alignment horizontal="center" vertical="center" wrapText="1"/>
    </xf>
    <xf numFmtId="3" fontId="22" fillId="0" borderId="27" xfId="0" applyNumberFormat="1" applyFont="1" applyBorder="1" applyAlignment="1" applyProtection="1">
      <alignment horizontal="center" vertical="center" wrapText="1"/>
    </xf>
    <xf numFmtId="3" fontId="22" fillId="0" borderId="26" xfId="0" applyNumberFormat="1" applyFont="1" applyBorder="1" applyAlignment="1" applyProtection="1">
      <alignment horizontal="center" vertical="center" wrapText="1"/>
    </xf>
    <xf numFmtId="3" fontId="22" fillId="0" borderId="23" xfId="0" applyNumberFormat="1" applyFont="1" applyBorder="1" applyAlignment="1" applyProtection="1">
      <alignment horizontal="center" vertical="center"/>
    </xf>
    <xf numFmtId="3" fontId="26" fillId="3" borderId="22" xfId="0" applyNumberFormat="1" applyFont="1" applyFill="1" applyBorder="1" applyAlignment="1" applyProtection="1">
      <alignment horizontal="center" vertical="center"/>
    </xf>
    <xf numFmtId="3" fontId="22" fillId="2" borderId="21" xfId="0" applyNumberFormat="1" applyFont="1" applyFill="1" applyBorder="1" applyAlignment="1" applyProtection="1">
      <alignment horizontal="center" vertical="center"/>
    </xf>
    <xf numFmtId="1" fontId="3" fillId="7" borderId="21" xfId="0" applyNumberFormat="1" applyFont="1" applyFill="1" applyBorder="1" applyAlignment="1" applyProtection="1">
      <alignment vertical="center"/>
      <protection locked="0" hidden="1"/>
    </xf>
    <xf numFmtId="49" fontId="3" fillId="7" borderId="21" xfId="0" applyNumberFormat="1" applyFont="1" applyFill="1" applyBorder="1" applyAlignment="1" applyProtection="1">
      <alignment horizontal="right" vertical="center"/>
      <protection locked="0" hidden="1"/>
    </xf>
    <xf numFmtId="3" fontId="3" fillId="7" borderId="21" xfId="0" applyNumberFormat="1" applyFont="1" applyFill="1" applyBorder="1" applyAlignment="1" applyProtection="1">
      <alignment vertical="center"/>
      <protection locked="0" hidden="1"/>
    </xf>
    <xf numFmtId="9" fontId="3" fillId="7" borderId="21" xfId="0" applyNumberFormat="1" applyFont="1" applyFill="1" applyBorder="1" applyAlignment="1" applyProtection="1">
      <alignment vertical="center"/>
      <protection locked="0" hidden="1"/>
    </xf>
    <xf numFmtId="3" fontId="15" fillId="7" borderId="21" xfId="0" applyNumberFormat="1" applyFont="1" applyFill="1" applyBorder="1" applyAlignment="1" applyProtection="1">
      <alignment horizontal="right" vertical="center" shrinkToFit="1"/>
      <protection locked="0" hidden="1"/>
    </xf>
    <xf numFmtId="9" fontId="15" fillId="7" borderId="21" xfId="0" applyNumberFormat="1" applyFont="1" applyFill="1" applyBorder="1" applyAlignment="1" applyProtection="1">
      <alignment horizontal="right" vertical="center" shrinkToFit="1"/>
      <protection locked="0" hidden="1"/>
    </xf>
    <xf numFmtId="3" fontId="3" fillId="7" borderId="24" xfId="0" applyNumberFormat="1" applyFont="1" applyFill="1" applyBorder="1" applyAlignment="1" applyProtection="1">
      <alignment horizontal="right" vertical="center" shrinkToFit="1"/>
      <protection locked="0" hidden="1"/>
    </xf>
    <xf numFmtId="3" fontId="10" fillId="7" borderId="21" xfId="0" applyNumberFormat="1" applyFont="1" applyFill="1" applyBorder="1" applyAlignment="1" applyProtection="1">
      <alignment horizontal="right" vertical="center"/>
      <protection locked="0" hidden="1"/>
    </xf>
    <xf numFmtId="49" fontId="10" fillId="7" borderId="21" xfId="0" applyNumberFormat="1" applyFont="1" applyFill="1" applyBorder="1" applyAlignment="1" applyProtection="1">
      <alignment horizontal="right" vertical="center"/>
      <protection locked="0" hidden="1"/>
    </xf>
    <xf numFmtId="3" fontId="12" fillId="7" borderId="21" xfId="0" applyNumberFormat="1" applyFont="1" applyFill="1" applyBorder="1" applyAlignment="1" applyProtection="1">
      <alignment horizontal="right" vertical="center"/>
      <protection locked="0" hidden="1"/>
    </xf>
    <xf numFmtId="9" fontId="10" fillId="7" borderId="21" xfId="0" applyNumberFormat="1" applyFont="1" applyFill="1" applyBorder="1" applyAlignment="1" applyProtection="1">
      <alignment horizontal="right" vertical="center"/>
      <protection locked="0" hidden="1"/>
    </xf>
    <xf numFmtId="0" fontId="10" fillId="7" borderId="21" xfId="0" applyFont="1" applyFill="1" applyBorder="1" applyAlignment="1" applyProtection="1">
      <alignment horizontal="right" vertical="center"/>
      <protection locked="0" hidden="1"/>
    </xf>
    <xf numFmtId="1" fontId="3" fillId="7" borderId="25" xfId="0" applyNumberFormat="1" applyFont="1" applyFill="1" applyBorder="1" applyAlignment="1" applyProtection="1">
      <alignment horizontal="right" vertical="top" wrapText="1"/>
      <protection locked="0" hidden="1"/>
    </xf>
    <xf numFmtId="1" fontId="3" fillId="7" borderId="27" xfId="0" applyNumberFormat="1" applyFont="1" applyFill="1" applyBorder="1" applyAlignment="1" applyProtection="1">
      <alignment horizontal="right" vertical="top" wrapText="1"/>
      <protection locked="0" hidden="1"/>
    </xf>
    <xf numFmtId="1" fontId="3" fillId="7" borderId="26" xfId="0" applyNumberFormat="1" applyFont="1" applyFill="1" applyBorder="1" applyAlignment="1" applyProtection="1">
      <alignment horizontal="right" vertical="top" wrapText="1"/>
      <protection locked="0" hidden="1"/>
    </xf>
    <xf numFmtId="1" fontId="9" fillId="4" borderId="25" xfId="0" applyNumberFormat="1" applyFont="1" applyFill="1" applyBorder="1" applyAlignment="1">
      <alignment horizontal="right" vertical="center"/>
    </xf>
    <xf numFmtId="1" fontId="9" fillId="4" borderId="25" xfId="0" applyNumberFormat="1" applyFont="1" applyFill="1" applyBorder="1" applyAlignment="1">
      <alignment horizontal="right" vertical="center" wrapText="1"/>
    </xf>
    <xf numFmtId="3" fontId="22" fillId="0" borderId="22" xfId="0" applyNumberFormat="1" applyFont="1" applyBorder="1" applyAlignment="1" applyProtection="1">
      <alignment horizontal="center" vertical="center" wrapText="1"/>
    </xf>
    <xf numFmtId="3" fontId="22" fillId="0" borderId="23" xfId="0" applyNumberFormat="1" applyFont="1" applyBorder="1" applyAlignment="1" applyProtection="1">
      <alignment horizontal="center" vertical="center"/>
    </xf>
    <xf numFmtId="3" fontId="22" fillId="0" borderId="23" xfId="0" applyNumberFormat="1" applyFont="1" applyBorder="1" applyAlignment="1" applyProtection="1">
      <alignment horizontal="center" vertical="center" wrapText="1"/>
    </xf>
    <xf numFmtId="3" fontId="12" fillId="4" borderId="22" xfId="0" applyNumberFormat="1" applyFont="1" applyFill="1" applyBorder="1" applyAlignment="1">
      <alignment horizontal="right" vertical="center" wrapText="1"/>
    </xf>
    <xf numFmtId="3" fontId="12" fillId="4" borderId="23" xfId="0" applyNumberFormat="1" applyFont="1" applyFill="1" applyBorder="1" applyAlignment="1">
      <alignment horizontal="right" vertical="center" wrapText="1"/>
    </xf>
    <xf numFmtId="1" fontId="12" fillId="4" borderId="21" xfId="0" applyNumberFormat="1" applyFont="1" applyFill="1" applyBorder="1" applyAlignment="1">
      <alignment horizontal="right" vertical="center" wrapText="1"/>
    </xf>
    <xf numFmtId="3" fontId="12" fillId="4" borderId="21" xfId="0" applyNumberFormat="1" applyFont="1" applyFill="1" applyBorder="1" applyAlignment="1">
      <alignment horizontal="right" vertical="center" wrapText="1"/>
    </xf>
    <xf numFmtId="49" fontId="12" fillId="4" borderId="21" xfId="0" applyNumberFormat="1" applyFont="1" applyFill="1" applyBorder="1" applyAlignment="1">
      <alignment horizontal="right" vertical="center" wrapText="1"/>
    </xf>
    <xf numFmtId="49" fontId="12" fillId="4" borderId="22" xfId="0" applyNumberFormat="1" applyFont="1" applyFill="1" applyBorder="1" applyAlignment="1">
      <alignment horizontal="right" vertical="center" wrapText="1"/>
    </xf>
    <xf numFmtId="49" fontId="12" fillId="4" borderId="23" xfId="0" applyNumberFormat="1" applyFont="1" applyFill="1" applyBorder="1" applyAlignment="1">
      <alignment horizontal="right" vertical="center" wrapText="1"/>
    </xf>
    <xf numFmtId="3" fontId="10" fillId="4" borderId="21" xfId="0" applyNumberFormat="1" applyFont="1" applyFill="1" applyBorder="1" applyAlignment="1">
      <alignment horizontal="right" vertical="center" wrapText="1"/>
    </xf>
    <xf numFmtId="3" fontId="10" fillId="4" borderId="21" xfId="0" applyNumberFormat="1" applyFont="1" applyFill="1" applyBorder="1" applyAlignment="1">
      <alignment horizontal="right" vertical="center"/>
    </xf>
    <xf numFmtId="3" fontId="10" fillId="4" borderId="22" xfId="0" applyNumberFormat="1" applyFont="1" applyFill="1" applyBorder="1" applyAlignment="1">
      <alignment horizontal="right" vertical="center" wrapText="1"/>
    </xf>
    <xf numFmtId="3" fontId="10" fillId="4" borderId="23" xfId="0" applyNumberFormat="1" applyFont="1" applyFill="1" applyBorder="1" applyAlignment="1">
      <alignment horizontal="right" vertical="center" wrapText="1"/>
    </xf>
    <xf numFmtId="3" fontId="10" fillId="4" borderId="25" xfId="0" applyNumberFormat="1" applyFont="1" applyFill="1" applyBorder="1" applyAlignment="1">
      <alignment horizontal="right" vertical="center" wrapText="1"/>
    </xf>
    <xf numFmtId="3" fontId="10" fillId="4" borderId="27" xfId="0" applyNumberFormat="1" applyFont="1" applyFill="1" applyBorder="1" applyAlignment="1">
      <alignment horizontal="right" vertical="center" wrapText="1"/>
    </xf>
    <xf numFmtId="3" fontId="10" fillId="4" borderId="26" xfId="0" applyNumberFormat="1" applyFont="1" applyFill="1" applyBorder="1" applyAlignment="1">
      <alignment horizontal="right" vertical="center" wrapText="1"/>
    </xf>
    <xf numFmtId="3" fontId="10" fillId="4" borderId="23" xfId="0" applyNumberFormat="1" applyFont="1" applyFill="1" applyBorder="1" applyAlignment="1">
      <alignment horizontal="right" vertical="center"/>
    </xf>
    <xf numFmtId="9" fontId="10" fillId="4" borderId="22" xfId="0" applyNumberFormat="1" applyFont="1" applyFill="1" applyBorder="1" applyAlignment="1">
      <alignment horizontal="right" vertical="center"/>
    </xf>
    <xf numFmtId="9" fontId="10" fillId="4" borderId="23" xfId="0" applyNumberFormat="1" applyFont="1" applyFill="1" applyBorder="1" applyAlignment="1">
      <alignment horizontal="right" vertical="center"/>
    </xf>
    <xf numFmtId="3" fontId="10" fillId="4" borderId="22" xfId="0" applyNumberFormat="1" applyFont="1" applyFill="1" applyBorder="1" applyAlignment="1">
      <alignment horizontal="right" vertical="center"/>
    </xf>
    <xf numFmtId="1" fontId="10" fillId="4" borderId="22" xfId="0" applyNumberFormat="1" applyFont="1" applyFill="1" applyBorder="1" applyAlignment="1">
      <alignment horizontal="right" vertical="center"/>
    </xf>
    <xf numFmtId="1" fontId="10" fillId="4" borderId="23" xfId="0" applyNumberFormat="1" applyFont="1" applyFill="1" applyBorder="1" applyAlignment="1">
      <alignment horizontal="right" vertical="center"/>
    </xf>
    <xf numFmtId="49" fontId="10" fillId="4" borderId="22" xfId="0" applyNumberFormat="1" applyFont="1" applyFill="1" applyBorder="1" applyAlignment="1">
      <alignment horizontal="right" vertical="center"/>
    </xf>
    <xf numFmtId="49" fontId="10" fillId="4" borderId="23" xfId="0" applyNumberFormat="1" applyFont="1" applyFill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center" vertical="center"/>
    </xf>
    <xf numFmtId="3" fontId="18" fillId="7" borderId="28" xfId="0" applyNumberFormat="1" applyFont="1" applyFill="1" applyBorder="1" applyAlignment="1" applyProtection="1">
      <alignment horizontal="center" vertical="center"/>
      <protection locked="0" hidden="1"/>
    </xf>
    <xf numFmtId="3" fontId="18" fillId="7" borderId="29" xfId="0" applyNumberFormat="1" applyFont="1" applyFill="1" applyBorder="1" applyAlignment="1" applyProtection="1">
      <alignment horizontal="center" vertical="center"/>
      <protection locked="0" hidden="1"/>
    </xf>
    <xf numFmtId="3" fontId="18" fillId="7" borderId="30" xfId="0" applyNumberFormat="1" applyFont="1" applyFill="1" applyBorder="1" applyAlignment="1" applyProtection="1">
      <alignment horizontal="center" vertical="center"/>
      <protection locked="0" hidden="1"/>
    </xf>
    <xf numFmtId="3" fontId="3" fillId="0" borderId="1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46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/>
    </xf>
    <xf numFmtId="3" fontId="3" fillId="4" borderId="19" xfId="0" applyNumberFormat="1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>
      <alignment horizontal="center" vertical="center"/>
    </xf>
    <xf numFmtId="3" fontId="3" fillId="4" borderId="25" xfId="0" applyNumberFormat="1" applyFont="1" applyFill="1" applyBorder="1" applyAlignment="1">
      <alignment horizontal="center" vertical="center"/>
    </xf>
    <xf numFmtId="3" fontId="3" fillId="4" borderId="27" xfId="0" applyNumberFormat="1" applyFont="1" applyFill="1" applyBorder="1" applyAlignment="1">
      <alignment horizontal="center" vertical="center"/>
    </xf>
    <xf numFmtId="3" fontId="3" fillId="4" borderId="26" xfId="0" applyNumberFormat="1" applyFont="1" applyFill="1" applyBorder="1" applyAlignment="1">
      <alignment horizontal="center" vertical="center"/>
    </xf>
  </cellXfs>
  <cellStyles count="3">
    <cellStyle name="Comma 2" xfId="1" xr:uid="{50126CBF-50CC-4EB1-B677-9151CFE4A96B}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E1FF"/>
      <color rgb="FFFFF3FF"/>
      <color rgb="FF0000CC"/>
      <color rgb="FFFFEFFF"/>
      <color rgb="FFFFCCFF"/>
      <color rgb="FFFFFF99"/>
      <color rgb="FFFFFFE6"/>
      <color rgb="FFFFFFF0"/>
      <color rgb="FFFFFFCC"/>
      <color rgb="FFF8F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111870</xdr:colOff>
      <xdr:row>7</xdr:row>
      <xdr:rowOff>132370</xdr:rowOff>
    </xdr:from>
    <xdr:to>
      <xdr:col>4</xdr:col>
      <xdr:colOff>312271</xdr:colOff>
      <xdr:row>7</xdr:row>
      <xdr:rowOff>132370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B646F26-91A4-1922-50F4-C0C010A69A1E}"/>
            </a:ext>
          </a:extLst>
        </xdr:cNvPr>
        <xdr:cNvCxnSpPr/>
      </xdr:nvCxnSpPr>
      <xdr:spPr>
        <a:xfrm>
          <a:off x="22622515229" y="1882589"/>
          <a:ext cx="2004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1519056</xdr:colOff>
      <xdr:row>7</xdr:row>
      <xdr:rowOff>83978</xdr:rowOff>
    </xdr:from>
    <xdr:to>
      <xdr:col>1</xdr:col>
      <xdr:colOff>1564775</xdr:colOff>
      <xdr:row>8</xdr:row>
      <xdr:rowOff>163672</xdr:rowOff>
    </xdr:to>
    <xdr:sp macro="" textlink="">
      <xdr:nvSpPr>
        <xdr:cNvPr id="5" name="Right Bracket 4">
          <a:extLst>
            <a:ext uri="{FF2B5EF4-FFF2-40B4-BE49-F238E27FC236}">
              <a16:creationId xmlns:a16="http://schemas.microsoft.com/office/drawing/2014/main" id="{4A229716-75A2-F30F-78A9-77D6D1C5CD71}"/>
            </a:ext>
          </a:extLst>
        </xdr:cNvPr>
        <xdr:cNvSpPr/>
      </xdr:nvSpPr>
      <xdr:spPr>
        <a:xfrm>
          <a:off x="22625929975" y="1834197"/>
          <a:ext cx="45719" cy="3297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1528877</xdr:colOff>
      <xdr:row>10</xdr:row>
      <xdr:rowOff>87009</xdr:rowOff>
    </xdr:from>
    <xdr:to>
      <xdr:col>1</xdr:col>
      <xdr:colOff>1574596</xdr:colOff>
      <xdr:row>11</xdr:row>
      <xdr:rowOff>166703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8D60B663-4277-4878-9A52-F0E64DAA2523}"/>
            </a:ext>
          </a:extLst>
        </xdr:cNvPr>
        <xdr:cNvSpPr/>
      </xdr:nvSpPr>
      <xdr:spPr>
        <a:xfrm>
          <a:off x="22625920154" y="2587322"/>
          <a:ext cx="45719" cy="3297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1526496</xdr:colOff>
      <xdr:row>12</xdr:row>
      <xdr:rowOff>77484</xdr:rowOff>
    </xdr:from>
    <xdr:to>
      <xdr:col>1</xdr:col>
      <xdr:colOff>1572215</xdr:colOff>
      <xdr:row>13</xdr:row>
      <xdr:rowOff>157178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F3738BFA-61FD-48A0-BFAD-6D4476BA8950}"/>
            </a:ext>
          </a:extLst>
        </xdr:cNvPr>
        <xdr:cNvSpPr/>
      </xdr:nvSpPr>
      <xdr:spPr>
        <a:xfrm>
          <a:off x="22625922535" y="3077859"/>
          <a:ext cx="45719" cy="3297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1321593</xdr:colOff>
      <xdr:row>5</xdr:row>
      <xdr:rowOff>130969</xdr:rowOff>
    </xdr:from>
    <xdr:to>
      <xdr:col>6</xdr:col>
      <xdr:colOff>1142999</xdr:colOff>
      <xdr:row>5</xdr:row>
      <xdr:rowOff>130969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BCE5E87-862E-AD90-CC03-586DEDEF03FC}"/>
            </a:ext>
          </a:extLst>
        </xdr:cNvPr>
        <xdr:cNvCxnSpPr/>
      </xdr:nvCxnSpPr>
      <xdr:spPr>
        <a:xfrm flipH="1">
          <a:off x="11694509251" y="1762125"/>
          <a:ext cx="12025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E7A3-5469-4316-BD05-E6DCF03814BE}">
  <sheetPr>
    <tabColor rgb="FFFFC000"/>
  </sheetPr>
  <dimension ref="B2:K24"/>
  <sheetViews>
    <sheetView showGridLines="0" rightToLeft="1" tabSelected="1" zoomScale="80" zoomScaleNormal="80" workbookViewId="0"/>
  </sheetViews>
  <sheetFormatPr defaultColWidth="10.75" defaultRowHeight="20.100000000000001" customHeight="1" x14ac:dyDescent="0.2"/>
  <cols>
    <col min="1" max="1" width="10.75" style="2" customWidth="1"/>
    <col min="2" max="2" width="5.375" style="21" customWidth="1"/>
    <col min="3" max="8" width="20.75" style="2" customWidth="1"/>
    <col min="9" max="16384" width="10.75" style="2"/>
  </cols>
  <sheetData>
    <row r="2" spans="2:11" s="3" customFormat="1" ht="30" customHeight="1" x14ac:dyDescent="0.2">
      <c r="B2" s="12" t="s">
        <v>109</v>
      </c>
      <c r="C2" s="13"/>
      <c r="D2" s="13"/>
      <c r="E2" s="13"/>
      <c r="F2" s="13"/>
      <c r="G2" s="13"/>
      <c r="H2" s="37"/>
    </row>
    <row r="4" spans="2:11" ht="20.100000000000001" customHeight="1" x14ac:dyDescent="0.2">
      <c r="B4" s="43" t="s">
        <v>42</v>
      </c>
      <c r="C4" s="42"/>
      <c r="D4" s="42"/>
      <c r="E4" s="42"/>
      <c r="F4" s="42"/>
      <c r="G4" s="42"/>
      <c r="H4" s="42"/>
    </row>
    <row r="5" spans="2:11" ht="20.100000000000001" customHeight="1" x14ac:dyDescent="0.2">
      <c r="B5" s="41" t="s">
        <v>44</v>
      </c>
      <c r="C5" s="42"/>
      <c r="D5" s="42"/>
      <c r="E5" s="42"/>
      <c r="F5" s="42"/>
      <c r="G5" s="42"/>
      <c r="H5" s="42"/>
      <c r="K5" s="36"/>
    </row>
    <row r="6" spans="2:11" ht="9.9499999999999993" customHeight="1" thickBot="1" x14ac:dyDescent="0.25">
      <c r="B6" s="41"/>
      <c r="C6" s="42"/>
      <c r="D6" s="42"/>
      <c r="E6" s="42"/>
      <c r="F6" s="42"/>
      <c r="G6" s="42"/>
      <c r="H6" s="42"/>
      <c r="K6" s="36"/>
    </row>
    <row r="7" spans="2:11" ht="20.100000000000001" customHeight="1" x14ac:dyDescent="0.2">
      <c r="B7" s="26" t="s">
        <v>82</v>
      </c>
      <c r="C7" s="4" t="s">
        <v>43</v>
      </c>
      <c r="D7" s="4"/>
      <c r="E7" s="4"/>
      <c r="F7" s="4"/>
      <c r="G7" s="4"/>
      <c r="H7" s="5"/>
    </row>
    <row r="8" spans="2:11" ht="20.100000000000001" customHeight="1" thickBot="1" x14ac:dyDescent="0.25">
      <c r="B8" s="25"/>
      <c r="C8" s="7" t="s">
        <v>45</v>
      </c>
      <c r="D8" s="7"/>
      <c r="E8" s="7"/>
      <c r="F8" s="7"/>
      <c r="G8" s="7"/>
      <c r="H8" s="8"/>
    </row>
    <row r="9" spans="2:11" ht="20.100000000000001" customHeight="1" x14ac:dyDescent="0.2">
      <c r="B9" s="23" t="s">
        <v>83</v>
      </c>
      <c r="C9" s="38" t="s">
        <v>79</v>
      </c>
      <c r="D9" s="39"/>
      <c r="E9" s="39"/>
      <c r="F9" s="39"/>
      <c r="G9" s="39"/>
      <c r="H9" s="6"/>
    </row>
    <row r="10" spans="2:11" ht="20.100000000000001" customHeight="1" thickBot="1" x14ac:dyDescent="0.25">
      <c r="B10" s="29"/>
      <c r="C10" s="30" t="s">
        <v>80</v>
      </c>
      <c r="D10" s="7"/>
      <c r="E10" s="7"/>
      <c r="F10" s="7"/>
      <c r="G10" s="7"/>
      <c r="H10" s="8"/>
    </row>
    <row r="11" spans="2:11" ht="20.100000000000001" customHeight="1" x14ac:dyDescent="0.2">
      <c r="B11" s="24" t="s">
        <v>84</v>
      </c>
      <c r="C11" s="40" t="s">
        <v>81</v>
      </c>
      <c r="D11" s="39"/>
      <c r="E11" s="39"/>
      <c r="F11" s="39"/>
      <c r="G11" s="39"/>
      <c r="H11" s="6"/>
    </row>
    <row r="12" spans="2:11" ht="20.100000000000001" customHeight="1" x14ac:dyDescent="0.2">
      <c r="B12" s="24"/>
      <c r="C12" s="40" t="s">
        <v>88</v>
      </c>
      <c r="D12" s="39"/>
      <c r="E12" s="39"/>
      <c r="F12" s="39"/>
      <c r="G12" s="39"/>
      <c r="H12" s="6"/>
    </row>
    <row r="13" spans="2:11" ht="20.100000000000001" customHeight="1" x14ac:dyDescent="0.2">
      <c r="B13" s="24"/>
      <c r="C13" s="40" t="s">
        <v>89</v>
      </c>
      <c r="D13" s="39"/>
      <c r="E13" s="39"/>
      <c r="F13" s="39"/>
      <c r="G13" s="39"/>
      <c r="H13" s="6"/>
    </row>
    <row r="14" spans="2:11" ht="20.100000000000001" customHeight="1" x14ac:dyDescent="0.2">
      <c r="B14" s="24"/>
      <c r="C14" s="40" t="s">
        <v>90</v>
      </c>
      <c r="D14" s="39"/>
      <c r="E14" s="39"/>
      <c r="F14" s="39"/>
      <c r="G14" s="39"/>
      <c r="H14" s="6"/>
    </row>
    <row r="15" spans="2:11" ht="20.100000000000001" customHeight="1" x14ac:dyDescent="0.2">
      <c r="B15" s="24"/>
      <c r="C15" s="40" t="s">
        <v>91</v>
      </c>
      <c r="D15" s="39"/>
      <c r="E15" s="39"/>
      <c r="F15" s="39"/>
      <c r="G15" s="39"/>
      <c r="H15" s="6"/>
    </row>
    <row r="16" spans="2:11" ht="20.100000000000001" customHeight="1" thickBot="1" x14ac:dyDescent="0.25">
      <c r="B16" s="27"/>
      <c r="C16" s="28" t="s">
        <v>92</v>
      </c>
      <c r="D16" s="7"/>
      <c r="E16" s="7"/>
      <c r="F16" s="7"/>
      <c r="G16" s="7"/>
      <c r="H16" s="8"/>
    </row>
    <row r="17" spans="2:11" ht="20.100000000000001" customHeight="1" x14ac:dyDescent="0.2">
      <c r="B17" s="24" t="s">
        <v>85</v>
      </c>
      <c r="C17" s="40" t="s">
        <v>107</v>
      </c>
      <c r="D17" s="39"/>
      <c r="E17" s="39"/>
      <c r="F17" s="39"/>
      <c r="G17" s="39"/>
      <c r="H17" s="6"/>
    </row>
    <row r="18" spans="2:11" ht="20.100000000000001" customHeight="1" x14ac:dyDescent="0.2">
      <c r="B18" s="22"/>
      <c r="C18" s="39" t="s">
        <v>108</v>
      </c>
      <c r="D18" s="39"/>
      <c r="E18" s="39"/>
      <c r="F18" s="39"/>
      <c r="G18" s="39"/>
      <c r="H18" s="6"/>
    </row>
    <row r="19" spans="2:11" ht="20.100000000000001" customHeight="1" thickBot="1" x14ac:dyDescent="0.25">
      <c r="B19" s="25"/>
      <c r="C19" s="7" t="s">
        <v>93</v>
      </c>
      <c r="D19" s="7"/>
      <c r="E19" s="7"/>
      <c r="F19" s="7"/>
      <c r="G19" s="7"/>
      <c r="H19" s="8"/>
    </row>
    <row r="20" spans="2:11" ht="20.100000000000001" customHeight="1" x14ac:dyDescent="0.2">
      <c r="B20" s="26" t="s">
        <v>86</v>
      </c>
      <c r="C20" s="4" t="s">
        <v>87</v>
      </c>
      <c r="D20" s="4"/>
      <c r="E20" s="4"/>
      <c r="F20" s="4"/>
      <c r="G20" s="4"/>
      <c r="H20" s="5"/>
    </row>
    <row r="21" spans="2:11" ht="20.100000000000001" customHeight="1" thickBot="1" x14ac:dyDescent="0.25">
      <c r="B21" s="25"/>
      <c r="C21" s="7" t="s">
        <v>62</v>
      </c>
      <c r="D21" s="7"/>
      <c r="E21" s="7"/>
      <c r="F21" s="7"/>
      <c r="G21" s="7"/>
      <c r="H21" s="8"/>
    </row>
    <row r="24" spans="2:11" ht="20.100000000000001" customHeight="1" x14ac:dyDescent="0.2">
      <c r="K24" s="35"/>
    </row>
  </sheetData>
  <sheetProtection algorithmName="SHA-512" hashValue="5tGzPKN+v+qBa1DaftMj6qXcCS7q4/QWzyLMP2GhMrZDCWks6BYhBaNQ4djY+8z46o5CMevo9xgsQI1XgGcf1Q==" saltValue="wXQ9NX1TTEC69DDivQZEPw==" spinCount="100000" sheet="1" objects="1" scenarios="1"/>
  <pageMargins left="0.7" right="0.7" top="0.75" bottom="0.75" header="0.3" footer="0.3"/>
  <pageSetup paperSize="11" scale="57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E17"/>
  <sheetViews>
    <sheetView showGridLines="0" rightToLeft="1" zoomScale="80" zoomScaleNormal="80" workbookViewId="0"/>
  </sheetViews>
  <sheetFormatPr defaultColWidth="10.75" defaultRowHeight="20.100000000000001" customHeight="1" x14ac:dyDescent="0.2"/>
  <cols>
    <col min="1" max="1" width="10.75" style="87" customWidth="1"/>
    <col min="2" max="2" width="24.75" style="87" customWidth="1"/>
    <col min="3" max="3" width="30.375" style="87" customWidth="1"/>
    <col min="4" max="4" width="50.75" style="87" customWidth="1"/>
    <col min="5" max="16384" width="10.75" style="87"/>
  </cols>
  <sheetData>
    <row r="2" spans="2:5" ht="30" customHeight="1" x14ac:dyDescent="0.2">
      <c r="B2" s="12" t="s">
        <v>109</v>
      </c>
      <c r="C2" s="13"/>
      <c r="D2" s="13"/>
    </row>
    <row r="4" spans="2:5" ht="20.100000000000001" customHeight="1" x14ac:dyDescent="0.2">
      <c r="B4" s="139" t="s">
        <v>132</v>
      </c>
      <c r="C4" s="138"/>
      <c r="D4" s="138"/>
      <c r="E4" s="138"/>
    </row>
    <row r="5" spans="2:5" ht="20.100000000000001" customHeight="1" x14ac:dyDescent="0.2">
      <c r="B5" s="88" t="s">
        <v>133</v>
      </c>
      <c r="C5" s="89"/>
      <c r="D5" s="161" t="s">
        <v>46</v>
      </c>
    </row>
    <row r="6" spans="2:5" ht="20.100000000000001" customHeight="1" x14ac:dyDescent="0.2">
      <c r="B6" s="88" t="s">
        <v>134</v>
      </c>
      <c r="C6" s="89"/>
      <c r="D6" s="161" t="s">
        <v>32</v>
      </c>
    </row>
    <row r="7" spans="2:5" ht="20.100000000000001" customHeight="1" x14ac:dyDescent="0.2">
      <c r="B7" s="88" t="s">
        <v>135</v>
      </c>
      <c r="C7" s="89"/>
      <c r="D7" s="162" t="s">
        <v>130</v>
      </c>
    </row>
    <row r="8" spans="2:5" ht="20.100000000000001" customHeight="1" x14ac:dyDescent="0.2">
      <c r="B8" s="176" t="s">
        <v>136</v>
      </c>
      <c r="C8" s="91" t="s">
        <v>39</v>
      </c>
      <c r="D8" s="161" t="s">
        <v>37</v>
      </c>
      <c r="E8" s="87" t="s">
        <v>76</v>
      </c>
    </row>
    <row r="9" spans="2:5" ht="20.100000000000001" customHeight="1" x14ac:dyDescent="0.2">
      <c r="B9" s="176"/>
      <c r="C9" s="92" t="s">
        <v>40</v>
      </c>
      <c r="D9" s="161">
        <v>1403</v>
      </c>
      <c r="E9" s="87" t="s">
        <v>38</v>
      </c>
    </row>
    <row r="10" spans="2:5" ht="20.100000000000001" customHeight="1" x14ac:dyDescent="0.2">
      <c r="B10" s="90" t="str">
        <f xml:space="preserve"> "تعداد روزهای "&amp;D8&amp;" "&amp;D9</f>
        <v>تعداد روزهای فروردین ماه 1403</v>
      </c>
      <c r="C10" s="93"/>
      <c r="D10" s="161">
        <v>31</v>
      </c>
    </row>
    <row r="11" spans="2:5" ht="20.100000000000001" customHeight="1" x14ac:dyDescent="0.2">
      <c r="B11" s="177" t="s">
        <v>137</v>
      </c>
      <c r="C11" s="91" t="s">
        <v>128</v>
      </c>
      <c r="D11" s="163">
        <v>2388728</v>
      </c>
    </row>
    <row r="12" spans="2:5" ht="20.100000000000001" customHeight="1" x14ac:dyDescent="0.2">
      <c r="B12" s="176"/>
      <c r="C12" s="92" t="s">
        <v>129</v>
      </c>
      <c r="D12" s="163">
        <v>7166184</v>
      </c>
    </row>
    <row r="13" spans="2:5" ht="20.100000000000001" customHeight="1" x14ac:dyDescent="0.2">
      <c r="B13" s="176" t="s">
        <v>138</v>
      </c>
      <c r="C13" s="91" t="s">
        <v>4</v>
      </c>
      <c r="D13" s="161">
        <v>7</v>
      </c>
      <c r="E13" s="141"/>
    </row>
    <row r="14" spans="2:5" ht="20.100000000000001" customHeight="1" x14ac:dyDescent="0.2">
      <c r="B14" s="176"/>
      <c r="C14" s="92" t="s">
        <v>5</v>
      </c>
      <c r="D14" s="161">
        <v>20</v>
      </c>
      <c r="E14" s="141"/>
    </row>
    <row r="15" spans="2:5" ht="20.100000000000001" customHeight="1" x14ac:dyDescent="0.2">
      <c r="B15" s="88" t="s">
        <v>139</v>
      </c>
      <c r="C15" s="89"/>
      <c r="D15" s="164">
        <v>1.4</v>
      </c>
    </row>
    <row r="16" spans="2:5" ht="30" customHeight="1" x14ac:dyDescent="0.5">
      <c r="B16" s="140" t="s">
        <v>131</v>
      </c>
      <c r="C16" s="94"/>
      <c r="D16" s="94"/>
    </row>
    <row r="17" spans="2:4" ht="60" customHeight="1" x14ac:dyDescent="0.2">
      <c r="B17" s="173" t="s">
        <v>47</v>
      </c>
      <c r="C17" s="174"/>
      <c r="D17" s="175"/>
    </row>
  </sheetData>
  <sheetProtection algorithmName="SHA-512" hashValue="GnKxdiaSJGMwnbeZrwYjuYWd3G2RoN6Ni4yuz+s+vJkiOhg+ThQOQ2ASXs6wK+grrtLvz1OrMSBmVASbXqir3w==" saltValue="pp/DQvotDHdF2AiuNevYCQ==" spinCount="100000" sheet="1" objects="1" scenarios="1"/>
  <mergeCells count="4">
    <mergeCell ref="B17:D17"/>
    <mergeCell ref="B13:B14"/>
    <mergeCell ref="B8:B9"/>
    <mergeCell ref="B11:B12"/>
  </mergeCells>
  <printOptions horizontalCentered="1"/>
  <pageMargins left="0.59055118110236227" right="0.59055118110236227" top="0.74803149606299213" bottom="0.74803149606299213" header="0.31496062992125984" footer="0.31496062992125984"/>
  <pageSetup paperSize="11" scale="70" orientation="landscape" horizontalDpi="300" verticalDpi="300" r:id="rId1"/>
  <ignoredErrors>
    <ignoredError sqref="D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862B-0181-4B1E-A96B-9035D56C9E55}">
  <sheetPr>
    <tabColor rgb="FFFFC000"/>
    <pageSetUpPr fitToPage="1"/>
  </sheetPr>
  <dimension ref="A2:Q35"/>
  <sheetViews>
    <sheetView showGridLines="0" rightToLeft="1" zoomScale="80" zoomScaleNormal="80" workbookViewId="0"/>
  </sheetViews>
  <sheetFormatPr defaultColWidth="10.75" defaultRowHeight="20.100000000000001" customHeight="1" x14ac:dyDescent="0.2"/>
  <cols>
    <col min="1" max="2" width="10.75" style="142" customWidth="1"/>
    <col min="3" max="8" width="20.75" style="142" customWidth="1"/>
    <col min="9" max="9" width="10.75" style="142" customWidth="1"/>
    <col min="10" max="16" width="20.25" style="154" hidden="1" customWidth="1"/>
    <col min="17" max="17" width="20.25" style="146" hidden="1" customWidth="1"/>
    <col min="18" max="16384" width="10.75" style="142"/>
  </cols>
  <sheetData>
    <row r="2" spans="1:17" ht="30" customHeight="1" x14ac:dyDescent="0.2">
      <c r="B2" s="143" t="s">
        <v>109</v>
      </c>
      <c r="C2" s="144"/>
      <c r="D2" s="144"/>
      <c r="E2" s="144"/>
      <c r="F2" s="144"/>
      <c r="G2" s="144"/>
      <c r="H2" s="144"/>
      <c r="J2" s="146"/>
      <c r="K2" s="146"/>
    </row>
    <row r="3" spans="1:17" ht="20.100000000000001" customHeight="1" x14ac:dyDescent="0.2">
      <c r="J3" s="178" t="s">
        <v>27</v>
      </c>
      <c r="K3" s="178" t="s">
        <v>69</v>
      </c>
      <c r="L3" s="155" t="s">
        <v>123</v>
      </c>
      <c r="M3" s="156"/>
      <c r="N3" s="156"/>
      <c r="O3" s="156"/>
      <c r="P3" s="157"/>
      <c r="Q3" s="178" t="s">
        <v>111</v>
      </c>
    </row>
    <row r="4" spans="1:17" ht="20.100000000000001" customHeight="1" x14ac:dyDescent="0.2">
      <c r="B4" s="145" t="s">
        <v>48</v>
      </c>
      <c r="J4" s="180"/>
      <c r="K4" s="179"/>
      <c r="L4" s="158" t="s">
        <v>118</v>
      </c>
      <c r="M4" s="158" t="s">
        <v>119</v>
      </c>
      <c r="N4" s="158" t="s">
        <v>120</v>
      </c>
      <c r="O4" s="158" t="s">
        <v>121</v>
      </c>
      <c r="P4" s="158" t="s">
        <v>122</v>
      </c>
      <c r="Q4" s="179"/>
    </row>
    <row r="5" spans="1:17" ht="20.100000000000001" customHeight="1" x14ac:dyDescent="0.2">
      <c r="J5" s="159" t="s">
        <v>52</v>
      </c>
      <c r="K5" s="159">
        <f t="shared" ref="K5:L5" si="0">SUBTOTAL(9,K6:K98)</f>
        <v>0</v>
      </c>
      <c r="L5" s="159">
        <f t="shared" si="0"/>
        <v>0</v>
      </c>
      <c r="M5" s="159">
        <f t="shared" ref="M5:N5" si="1">SUBTOTAL(9,M6:M98)</f>
        <v>0</v>
      </c>
      <c r="N5" s="159">
        <f t="shared" si="1"/>
        <v>0</v>
      </c>
      <c r="O5" s="159">
        <f t="shared" ref="O5:Q5" si="2">SUBTOTAL(9,O6:O98)</f>
        <v>0</v>
      </c>
      <c r="P5" s="159">
        <f t="shared" si="2"/>
        <v>0</v>
      </c>
      <c r="Q5" s="159">
        <f t="shared" si="2"/>
        <v>0</v>
      </c>
    </row>
    <row r="6" spans="1:17" ht="20.100000000000001" customHeight="1" x14ac:dyDescent="0.2">
      <c r="B6" s="142" t="s">
        <v>125</v>
      </c>
      <c r="H6" s="167"/>
      <c r="J6" s="160">
        <f>' گزارش لیست حقوق '!B7</f>
        <v>1</v>
      </c>
      <c r="K6" s="160">
        <f>' گزارش لیست حقوق '!U7</f>
        <v>0</v>
      </c>
      <c r="L6" s="160">
        <f t="shared" ref="L6:L35" si="3">IF(K6&gt;=$D$9,$D$9,0)</f>
        <v>0</v>
      </c>
      <c r="M6" s="160">
        <f t="shared" ref="M6:M35" si="4">IF(AND($D$10&gt;=K6,K6&gt;$C$10),K6-$C$10,IF(K6&gt;=$D$10,$F$10,0))</f>
        <v>0</v>
      </c>
      <c r="N6" s="160">
        <f t="shared" ref="N6:N35" si="5">IF(AND($D$11&gt;=K6,+K6&gt;$C$11),K6-$C$11,IF(K6&gt;=$D$11,$F$11,0))</f>
        <v>0</v>
      </c>
      <c r="O6" s="160">
        <f t="shared" ref="O6:O35" si="6">IF(AND($D$12&gt;=K6,+K6&gt;$C$12),K6-$C$12,IF(K6&gt;=$D$12,$F$12,0))</f>
        <v>0</v>
      </c>
      <c r="P6" s="160">
        <f t="shared" ref="P6:P35" si="7">IF(K6&gt;$C$13,K6-$C$13,0)</f>
        <v>0</v>
      </c>
      <c r="Q6" s="160">
        <f t="shared" ref="Q6:Q35" si="8">(L6*$E$9)+(M6*$E$10)+(N6*$E$11)+(O6*$E$12)+(P6*$E$13)</f>
        <v>0</v>
      </c>
    </row>
    <row r="7" spans="1:17" ht="20.100000000000001" customHeight="1" x14ac:dyDescent="0.2">
      <c r="J7" s="160">
        <f>' گزارش لیست حقوق '!B8</f>
        <v>2</v>
      </c>
      <c r="K7" s="160">
        <f>' گزارش لیست حقوق '!U8</f>
        <v>0</v>
      </c>
      <c r="L7" s="160">
        <f t="shared" si="3"/>
        <v>0</v>
      </c>
      <c r="M7" s="160">
        <f t="shared" si="4"/>
        <v>0</v>
      </c>
      <c r="N7" s="160">
        <f t="shared" si="5"/>
        <v>0</v>
      </c>
      <c r="O7" s="160">
        <f t="shared" si="6"/>
        <v>0</v>
      </c>
      <c r="P7" s="160">
        <f t="shared" si="7"/>
        <v>0</v>
      </c>
      <c r="Q7" s="160">
        <f t="shared" si="8"/>
        <v>0</v>
      </c>
    </row>
    <row r="8" spans="1:17" ht="20.100000000000001" customHeight="1" x14ac:dyDescent="0.2">
      <c r="A8" s="146"/>
      <c r="B8" s="147" t="s">
        <v>27</v>
      </c>
      <c r="C8" s="147" t="s">
        <v>51</v>
      </c>
      <c r="D8" s="147" t="s">
        <v>50</v>
      </c>
      <c r="E8" s="147" t="s">
        <v>65</v>
      </c>
      <c r="F8" s="147" t="s">
        <v>41</v>
      </c>
      <c r="G8" s="147" t="s">
        <v>123</v>
      </c>
      <c r="H8" s="147" t="s">
        <v>49</v>
      </c>
      <c r="J8" s="160">
        <f>' گزارش لیست حقوق '!B9</f>
        <v>3</v>
      </c>
      <c r="K8" s="160">
        <f>' گزارش لیست حقوق '!U9</f>
        <v>0</v>
      </c>
      <c r="L8" s="160">
        <f t="shared" si="3"/>
        <v>0</v>
      </c>
      <c r="M8" s="160">
        <f t="shared" si="4"/>
        <v>0</v>
      </c>
      <c r="N8" s="160">
        <f t="shared" si="5"/>
        <v>0</v>
      </c>
      <c r="O8" s="160">
        <f t="shared" si="6"/>
        <v>0</v>
      </c>
      <c r="P8" s="160">
        <f t="shared" si="7"/>
        <v>0</v>
      </c>
      <c r="Q8" s="160">
        <f t="shared" si="8"/>
        <v>0</v>
      </c>
    </row>
    <row r="9" spans="1:17" s="146" customFormat="1" ht="20.100000000000001" customHeight="1" x14ac:dyDescent="0.2">
      <c r="A9" s="142"/>
      <c r="B9" s="148">
        <v>1</v>
      </c>
      <c r="C9" s="148">
        <v>0</v>
      </c>
      <c r="D9" s="165">
        <v>120000000</v>
      </c>
      <c r="E9" s="166">
        <v>0</v>
      </c>
      <c r="F9" s="148">
        <f>D9-C9</f>
        <v>120000000</v>
      </c>
      <c r="G9" s="149">
        <f>IF(H6&gt;=D9,D9,0)</f>
        <v>0</v>
      </c>
      <c r="H9" s="148">
        <f>G9*E9</f>
        <v>0</v>
      </c>
      <c r="J9" s="160">
        <f>' گزارش لیست حقوق '!B10</f>
        <v>4</v>
      </c>
      <c r="K9" s="160">
        <f>' گزارش لیست حقوق '!U10</f>
        <v>0</v>
      </c>
      <c r="L9" s="160">
        <f t="shared" si="3"/>
        <v>0</v>
      </c>
      <c r="M9" s="160">
        <f t="shared" si="4"/>
        <v>0</v>
      </c>
      <c r="N9" s="160">
        <f t="shared" si="5"/>
        <v>0</v>
      </c>
      <c r="O9" s="160">
        <f t="shared" si="6"/>
        <v>0</v>
      </c>
      <c r="P9" s="160">
        <f t="shared" si="7"/>
        <v>0</v>
      </c>
      <c r="Q9" s="160">
        <f t="shared" si="8"/>
        <v>0</v>
      </c>
    </row>
    <row r="10" spans="1:17" ht="20.100000000000001" customHeight="1" x14ac:dyDescent="0.2">
      <c r="B10" s="148">
        <v>2</v>
      </c>
      <c r="C10" s="148">
        <f>D9+1</f>
        <v>120000001</v>
      </c>
      <c r="D10" s="165">
        <v>165000000</v>
      </c>
      <c r="E10" s="166">
        <v>0.1</v>
      </c>
      <c r="F10" s="148">
        <f>D10-C10</f>
        <v>44999999</v>
      </c>
      <c r="G10" s="149">
        <f>IF(AND(D10&gt;=$H$6,$H$6&gt;C10),$H$6-C10,IF($H$6&gt;=D10,F10,0))</f>
        <v>0</v>
      </c>
      <c r="H10" s="148">
        <f>G10*E10</f>
        <v>0</v>
      </c>
      <c r="J10" s="160">
        <f>' گزارش لیست حقوق '!B11</f>
        <v>5</v>
      </c>
      <c r="K10" s="160">
        <f>' گزارش لیست حقوق '!U11</f>
        <v>0</v>
      </c>
      <c r="L10" s="160">
        <f t="shared" si="3"/>
        <v>0</v>
      </c>
      <c r="M10" s="160">
        <f t="shared" si="4"/>
        <v>0</v>
      </c>
      <c r="N10" s="160">
        <f t="shared" si="5"/>
        <v>0</v>
      </c>
      <c r="O10" s="160">
        <f t="shared" si="6"/>
        <v>0</v>
      </c>
      <c r="P10" s="160">
        <f t="shared" si="7"/>
        <v>0</v>
      </c>
      <c r="Q10" s="160">
        <f t="shared" si="8"/>
        <v>0</v>
      </c>
    </row>
    <row r="11" spans="1:17" ht="20.100000000000001" customHeight="1" x14ac:dyDescent="0.2">
      <c r="B11" s="148">
        <v>3</v>
      </c>
      <c r="C11" s="148">
        <f>D10+1</f>
        <v>165000001</v>
      </c>
      <c r="D11" s="165">
        <v>270000000</v>
      </c>
      <c r="E11" s="166">
        <v>0.15</v>
      </c>
      <c r="F11" s="148">
        <f>D11-C11</f>
        <v>104999999</v>
      </c>
      <c r="G11" s="149">
        <f>IF(AND(D11&gt;=$H$6,$H$6&gt;C11),$H$6-C11,IF($H$6&gt;=D11,F11,0))</f>
        <v>0</v>
      </c>
      <c r="H11" s="148">
        <f>G11*E11</f>
        <v>0</v>
      </c>
      <c r="J11" s="160">
        <f>' گزارش لیست حقوق '!B12</f>
        <v>6</v>
      </c>
      <c r="K11" s="160">
        <f>' گزارش لیست حقوق '!U12</f>
        <v>0</v>
      </c>
      <c r="L11" s="160">
        <f t="shared" si="3"/>
        <v>0</v>
      </c>
      <c r="M11" s="160">
        <f t="shared" si="4"/>
        <v>0</v>
      </c>
      <c r="N11" s="160">
        <f t="shared" si="5"/>
        <v>0</v>
      </c>
      <c r="O11" s="160">
        <f t="shared" si="6"/>
        <v>0</v>
      </c>
      <c r="P11" s="160">
        <f t="shared" si="7"/>
        <v>0</v>
      </c>
      <c r="Q11" s="160">
        <f t="shared" si="8"/>
        <v>0</v>
      </c>
    </row>
    <row r="12" spans="1:17" ht="20.100000000000001" customHeight="1" x14ac:dyDescent="0.2">
      <c r="B12" s="148">
        <v>4</v>
      </c>
      <c r="C12" s="148">
        <f>D11+1</f>
        <v>270000001</v>
      </c>
      <c r="D12" s="165">
        <v>400000000</v>
      </c>
      <c r="E12" s="166">
        <v>0.2</v>
      </c>
      <c r="F12" s="148">
        <f t="shared" ref="F12" si="9">D12-C12</f>
        <v>129999999</v>
      </c>
      <c r="G12" s="149">
        <f>IF(AND(D12&gt;=$H$6,$H$6&gt;C12),$H$6-C12,IF($H$6&gt;=D12,F12,0))</f>
        <v>0</v>
      </c>
      <c r="H12" s="148">
        <f>G12*E12</f>
        <v>0</v>
      </c>
      <c r="J12" s="160">
        <f>' گزارش لیست حقوق '!B13</f>
        <v>7</v>
      </c>
      <c r="K12" s="160">
        <f>' گزارش لیست حقوق '!U13</f>
        <v>0</v>
      </c>
      <c r="L12" s="160">
        <f t="shared" si="3"/>
        <v>0</v>
      </c>
      <c r="M12" s="160">
        <f t="shared" si="4"/>
        <v>0</v>
      </c>
      <c r="N12" s="160">
        <f t="shared" si="5"/>
        <v>0</v>
      </c>
      <c r="O12" s="160">
        <f t="shared" si="6"/>
        <v>0</v>
      </c>
      <c r="P12" s="160">
        <f t="shared" si="7"/>
        <v>0</v>
      </c>
      <c r="Q12" s="160">
        <f t="shared" si="8"/>
        <v>0</v>
      </c>
    </row>
    <row r="13" spans="1:17" ht="20.100000000000001" customHeight="1" x14ac:dyDescent="0.2">
      <c r="B13" s="148">
        <v>5</v>
      </c>
      <c r="C13" s="148">
        <f>D12+1</f>
        <v>400000001</v>
      </c>
      <c r="D13" s="148" t="s">
        <v>117</v>
      </c>
      <c r="E13" s="166">
        <v>0.3</v>
      </c>
      <c r="F13" s="148">
        <f>999999999999-C13</f>
        <v>999599999998</v>
      </c>
      <c r="G13" s="149">
        <f>IF(H6&gt;C13,H6-C13,0)</f>
        <v>0</v>
      </c>
      <c r="H13" s="148">
        <f>G13*E13</f>
        <v>0</v>
      </c>
      <c r="J13" s="160">
        <f>' گزارش لیست حقوق '!B14</f>
        <v>8</v>
      </c>
      <c r="K13" s="160">
        <f>' گزارش لیست حقوق '!U14</f>
        <v>0</v>
      </c>
      <c r="L13" s="160">
        <f t="shared" si="3"/>
        <v>0</v>
      </c>
      <c r="M13" s="160">
        <f t="shared" si="4"/>
        <v>0</v>
      </c>
      <c r="N13" s="160">
        <f t="shared" si="5"/>
        <v>0</v>
      </c>
      <c r="O13" s="160">
        <f t="shared" si="6"/>
        <v>0</v>
      </c>
      <c r="P13" s="160">
        <f t="shared" si="7"/>
        <v>0</v>
      </c>
      <c r="Q13" s="160">
        <f t="shared" si="8"/>
        <v>0</v>
      </c>
    </row>
    <row r="14" spans="1:17" ht="20.100000000000001" customHeight="1" x14ac:dyDescent="0.2">
      <c r="B14" s="150"/>
      <c r="C14" s="151"/>
      <c r="D14" s="152"/>
      <c r="E14" s="152"/>
      <c r="F14" s="152"/>
      <c r="G14" s="153" t="s">
        <v>124</v>
      </c>
      <c r="H14" s="48">
        <f>SUM(H9:H13)</f>
        <v>0</v>
      </c>
      <c r="J14" s="160">
        <f>' گزارش لیست حقوق '!B15</f>
        <v>9</v>
      </c>
      <c r="K14" s="160">
        <f>' گزارش لیست حقوق '!U15</f>
        <v>0</v>
      </c>
      <c r="L14" s="160">
        <f t="shared" si="3"/>
        <v>0</v>
      </c>
      <c r="M14" s="160">
        <f t="shared" si="4"/>
        <v>0</v>
      </c>
      <c r="N14" s="160">
        <f t="shared" si="5"/>
        <v>0</v>
      </c>
      <c r="O14" s="160">
        <f t="shared" si="6"/>
        <v>0</v>
      </c>
      <c r="P14" s="160">
        <f t="shared" si="7"/>
        <v>0</v>
      </c>
      <c r="Q14" s="160">
        <f t="shared" si="8"/>
        <v>0</v>
      </c>
    </row>
    <row r="15" spans="1:17" ht="20.100000000000001" customHeight="1" x14ac:dyDescent="0.2">
      <c r="J15" s="160">
        <f>' گزارش لیست حقوق '!B16</f>
        <v>10</v>
      </c>
      <c r="K15" s="160">
        <f>' گزارش لیست حقوق '!U16</f>
        <v>0</v>
      </c>
      <c r="L15" s="160">
        <f t="shared" si="3"/>
        <v>0</v>
      </c>
      <c r="M15" s="160">
        <f t="shared" si="4"/>
        <v>0</v>
      </c>
      <c r="N15" s="160">
        <f t="shared" si="5"/>
        <v>0</v>
      </c>
      <c r="O15" s="160">
        <f t="shared" si="6"/>
        <v>0</v>
      </c>
      <c r="P15" s="160">
        <f t="shared" si="7"/>
        <v>0</v>
      </c>
      <c r="Q15" s="160">
        <f t="shared" si="8"/>
        <v>0</v>
      </c>
    </row>
    <row r="16" spans="1:17" ht="20.100000000000001" customHeight="1" x14ac:dyDescent="0.2">
      <c r="J16" s="160">
        <f>' گزارش لیست حقوق '!B17</f>
        <v>11</v>
      </c>
      <c r="K16" s="160">
        <f>' گزارش لیست حقوق '!U17</f>
        <v>0</v>
      </c>
      <c r="L16" s="160">
        <f t="shared" si="3"/>
        <v>0</v>
      </c>
      <c r="M16" s="160">
        <f t="shared" si="4"/>
        <v>0</v>
      </c>
      <c r="N16" s="160">
        <f t="shared" si="5"/>
        <v>0</v>
      </c>
      <c r="O16" s="160">
        <f t="shared" si="6"/>
        <v>0</v>
      </c>
      <c r="P16" s="160">
        <f t="shared" si="7"/>
        <v>0</v>
      </c>
      <c r="Q16" s="160">
        <f t="shared" si="8"/>
        <v>0</v>
      </c>
    </row>
    <row r="17" spans="10:17" ht="20.100000000000001" customHeight="1" x14ac:dyDescent="0.2">
      <c r="J17" s="160">
        <f>' گزارش لیست حقوق '!B18</f>
        <v>12</v>
      </c>
      <c r="K17" s="160">
        <f>' گزارش لیست حقوق '!U18</f>
        <v>0</v>
      </c>
      <c r="L17" s="160">
        <f t="shared" si="3"/>
        <v>0</v>
      </c>
      <c r="M17" s="160">
        <f t="shared" si="4"/>
        <v>0</v>
      </c>
      <c r="N17" s="160">
        <f t="shared" si="5"/>
        <v>0</v>
      </c>
      <c r="O17" s="160">
        <f t="shared" si="6"/>
        <v>0</v>
      </c>
      <c r="P17" s="160">
        <f t="shared" si="7"/>
        <v>0</v>
      </c>
      <c r="Q17" s="160">
        <f t="shared" si="8"/>
        <v>0</v>
      </c>
    </row>
    <row r="18" spans="10:17" ht="20.100000000000001" customHeight="1" x14ac:dyDescent="0.2">
      <c r="J18" s="160">
        <f>' گزارش لیست حقوق '!B19</f>
        <v>13</v>
      </c>
      <c r="K18" s="160">
        <f>' گزارش لیست حقوق '!U19</f>
        <v>0</v>
      </c>
      <c r="L18" s="160">
        <f t="shared" si="3"/>
        <v>0</v>
      </c>
      <c r="M18" s="160">
        <f t="shared" si="4"/>
        <v>0</v>
      </c>
      <c r="N18" s="160">
        <f t="shared" si="5"/>
        <v>0</v>
      </c>
      <c r="O18" s="160">
        <f t="shared" si="6"/>
        <v>0</v>
      </c>
      <c r="P18" s="160">
        <f t="shared" si="7"/>
        <v>0</v>
      </c>
      <c r="Q18" s="160">
        <f t="shared" si="8"/>
        <v>0</v>
      </c>
    </row>
    <row r="19" spans="10:17" ht="20.100000000000001" customHeight="1" x14ac:dyDescent="0.2">
      <c r="J19" s="160">
        <f>' گزارش لیست حقوق '!B20</f>
        <v>14</v>
      </c>
      <c r="K19" s="160">
        <f>' گزارش لیست حقوق '!U20</f>
        <v>0</v>
      </c>
      <c r="L19" s="160">
        <f t="shared" si="3"/>
        <v>0</v>
      </c>
      <c r="M19" s="160">
        <f t="shared" si="4"/>
        <v>0</v>
      </c>
      <c r="N19" s="160">
        <f t="shared" si="5"/>
        <v>0</v>
      </c>
      <c r="O19" s="160">
        <f t="shared" si="6"/>
        <v>0</v>
      </c>
      <c r="P19" s="160">
        <f t="shared" si="7"/>
        <v>0</v>
      </c>
      <c r="Q19" s="160">
        <f t="shared" si="8"/>
        <v>0</v>
      </c>
    </row>
    <row r="20" spans="10:17" ht="20.100000000000001" customHeight="1" x14ac:dyDescent="0.2">
      <c r="J20" s="160">
        <f>' گزارش لیست حقوق '!B21</f>
        <v>15</v>
      </c>
      <c r="K20" s="160">
        <f>' گزارش لیست حقوق '!U21</f>
        <v>0</v>
      </c>
      <c r="L20" s="160">
        <f t="shared" si="3"/>
        <v>0</v>
      </c>
      <c r="M20" s="160">
        <f t="shared" si="4"/>
        <v>0</v>
      </c>
      <c r="N20" s="160">
        <f t="shared" si="5"/>
        <v>0</v>
      </c>
      <c r="O20" s="160">
        <f t="shared" si="6"/>
        <v>0</v>
      </c>
      <c r="P20" s="160">
        <f t="shared" si="7"/>
        <v>0</v>
      </c>
      <c r="Q20" s="160">
        <f t="shared" si="8"/>
        <v>0</v>
      </c>
    </row>
    <row r="21" spans="10:17" ht="20.100000000000001" customHeight="1" x14ac:dyDescent="0.2">
      <c r="J21" s="160">
        <f>' گزارش لیست حقوق '!B22</f>
        <v>16</v>
      </c>
      <c r="K21" s="160">
        <f>' گزارش لیست حقوق '!U22</f>
        <v>0</v>
      </c>
      <c r="L21" s="160">
        <f t="shared" si="3"/>
        <v>0</v>
      </c>
      <c r="M21" s="160">
        <f t="shared" si="4"/>
        <v>0</v>
      </c>
      <c r="N21" s="160">
        <f t="shared" si="5"/>
        <v>0</v>
      </c>
      <c r="O21" s="160">
        <f t="shared" si="6"/>
        <v>0</v>
      </c>
      <c r="P21" s="160">
        <f t="shared" si="7"/>
        <v>0</v>
      </c>
      <c r="Q21" s="160">
        <f t="shared" si="8"/>
        <v>0</v>
      </c>
    </row>
    <row r="22" spans="10:17" ht="20.100000000000001" customHeight="1" x14ac:dyDescent="0.2">
      <c r="J22" s="160">
        <f>' گزارش لیست حقوق '!B23</f>
        <v>17</v>
      </c>
      <c r="K22" s="160">
        <f>' گزارش لیست حقوق '!U23</f>
        <v>0</v>
      </c>
      <c r="L22" s="160">
        <f t="shared" si="3"/>
        <v>0</v>
      </c>
      <c r="M22" s="160">
        <f t="shared" si="4"/>
        <v>0</v>
      </c>
      <c r="N22" s="160">
        <f t="shared" si="5"/>
        <v>0</v>
      </c>
      <c r="O22" s="160">
        <f t="shared" si="6"/>
        <v>0</v>
      </c>
      <c r="P22" s="160">
        <f t="shared" si="7"/>
        <v>0</v>
      </c>
      <c r="Q22" s="160">
        <f t="shared" si="8"/>
        <v>0</v>
      </c>
    </row>
    <row r="23" spans="10:17" ht="20.25" x14ac:dyDescent="0.2">
      <c r="J23" s="160">
        <f>' گزارش لیست حقوق '!B24</f>
        <v>18</v>
      </c>
      <c r="K23" s="160">
        <f>' گزارش لیست حقوق '!U24</f>
        <v>0</v>
      </c>
      <c r="L23" s="160">
        <f t="shared" si="3"/>
        <v>0</v>
      </c>
      <c r="M23" s="160">
        <f t="shared" si="4"/>
        <v>0</v>
      </c>
      <c r="N23" s="160">
        <f t="shared" si="5"/>
        <v>0</v>
      </c>
      <c r="O23" s="160">
        <f t="shared" si="6"/>
        <v>0</v>
      </c>
      <c r="P23" s="160">
        <f t="shared" si="7"/>
        <v>0</v>
      </c>
      <c r="Q23" s="160">
        <f t="shared" si="8"/>
        <v>0</v>
      </c>
    </row>
    <row r="24" spans="10:17" ht="20.100000000000001" customHeight="1" x14ac:dyDescent="0.2">
      <c r="J24" s="160">
        <f>' گزارش لیست حقوق '!B25</f>
        <v>19</v>
      </c>
      <c r="K24" s="160">
        <f>' گزارش لیست حقوق '!U25</f>
        <v>0</v>
      </c>
      <c r="L24" s="160">
        <f t="shared" si="3"/>
        <v>0</v>
      </c>
      <c r="M24" s="160">
        <f t="shared" si="4"/>
        <v>0</v>
      </c>
      <c r="N24" s="160">
        <f t="shared" si="5"/>
        <v>0</v>
      </c>
      <c r="O24" s="160">
        <f t="shared" si="6"/>
        <v>0</v>
      </c>
      <c r="P24" s="160">
        <f t="shared" si="7"/>
        <v>0</v>
      </c>
      <c r="Q24" s="160">
        <f t="shared" si="8"/>
        <v>0</v>
      </c>
    </row>
    <row r="25" spans="10:17" ht="20.100000000000001" customHeight="1" x14ac:dyDescent="0.2">
      <c r="J25" s="160">
        <f>' گزارش لیست حقوق '!B26</f>
        <v>20</v>
      </c>
      <c r="K25" s="160">
        <f>' گزارش لیست حقوق '!U26</f>
        <v>0</v>
      </c>
      <c r="L25" s="160">
        <f t="shared" si="3"/>
        <v>0</v>
      </c>
      <c r="M25" s="160">
        <f t="shared" si="4"/>
        <v>0</v>
      </c>
      <c r="N25" s="160">
        <f t="shared" si="5"/>
        <v>0</v>
      </c>
      <c r="O25" s="160">
        <f t="shared" si="6"/>
        <v>0</v>
      </c>
      <c r="P25" s="160">
        <f t="shared" si="7"/>
        <v>0</v>
      </c>
      <c r="Q25" s="160">
        <f t="shared" si="8"/>
        <v>0</v>
      </c>
    </row>
    <row r="26" spans="10:17" ht="20.100000000000001" customHeight="1" x14ac:dyDescent="0.2">
      <c r="J26" s="160">
        <f>' گزارش لیست حقوق '!B27</f>
        <v>21</v>
      </c>
      <c r="K26" s="160">
        <f>' گزارش لیست حقوق '!U27</f>
        <v>0</v>
      </c>
      <c r="L26" s="160">
        <f t="shared" si="3"/>
        <v>0</v>
      </c>
      <c r="M26" s="160">
        <f t="shared" si="4"/>
        <v>0</v>
      </c>
      <c r="N26" s="160">
        <f t="shared" si="5"/>
        <v>0</v>
      </c>
      <c r="O26" s="160">
        <f t="shared" si="6"/>
        <v>0</v>
      </c>
      <c r="P26" s="160">
        <f t="shared" si="7"/>
        <v>0</v>
      </c>
      <c r="Q26" s="160">
        <f t="shared" si="8"/>
        <v>0</v>
      </c>
    </row>
    <row r="27" spans="10:17" ht="20.100000000000001" customHeight="1" x14ac:dyDescent="0.2">
      <c r="J27" s="160">
        <f>' گزارش لیست حقوق '!B28</f>
        <v>22</v>
      </c>
      <c r="K27" s="160">
        <f>' گزارش لیست حقوق '!U28</f>
        <v>0</v>
      </c>
      <c r="L27" s="160">
        <f t="shared" si="3"/>
        <v>0</v>
      </c>
      <c r="M27" s="160">
        <f t="shared" si="4"/>
        <v>0</v>
      </c>
      <c r="N27" s="160">
        <f t="shared" si="5"/>
        <v>0</v>
      </c>
      <c r="O27" s="160">
        <f t="shared" si="6"/>
        <v>0</v>
      </c>
      <c r="P27" s="160">
        <f t="shared" si="7"/>
        <v>0</v>
      </c>
      <c r="Q27" s="160">
        <f t="shared" si="8"/>
        <v>0</v>
      </c>
    </row>
    <row r="28" spans="10:17" ht="20.100000000000001" customHeight="1" x14ac:dyDescent="0.2">
      <c r="J28" s="160">
        <f>' گزارش لیست حقوق '!B29</f>
        <v>23</v>
      </c>
      <c r="K28" s="160">
        <f>' گزارش لیست حقوق '!U29</f>
        <v>0</v>
      </c>
      <c r="L28" s="160">
        <f t="shared" si="3"/>
        <v>0</v>
      </c>
      <c r="M28" s="160">
        <f t="shared" si="4"/>
        <v>0</v>
      </c>
      <c r="N28" s="160">
        <f t="shared" si="5"/>
        <v>0</v>
      </c>
      <c r="O28" s="160">
        <f t="shared" si="6"/>
        <v>0</v>
      </c>
      <c r="P28" s="160">
        <f t="shared" si="7"/>
        <v>0</v>
      </c>
      <c r="Q28" s="160">
        <f t="shared" si="8"/>
        <v>0</v>
      </c>
    </row>
    <row r="29" spans="10:17" ht="20.100000000000001" customHeight="1" x14ac:dyDescent="0.2">
      <c r="J29" s="160">
        <f>' گزارش لیست حقوق '!B30</f>
        <v>24</v>
      </c>
      <c r="K29" s="160">
        <f>' گزارش لیست حقوق '!U30</f>
        <v>0</v>
      </c>
      <c r="L29" s="160">
        <f t="shared" si="3"/>
        <v>0</v>
      </c>
      <c r="M29" s="160">
        <f t="shared" si="4"/>
        <v>0</v>
      </c>
      <c r="N29" s="160">
        <f t="shared" si="5"/>
        <v>0</v>
      </c>
      <c r="O29" s="160">
        <f t="shared" si="6"/>
        <v>0</v>
      </c>
      <c r="P29" s="160">
        <f t="shared" si="7"/>
        <v>0</v>
      </c>
      <c r="Q29" s="160">
        <f t="shared" si="8"/>
        <v>0</v>
      </c>
    </row>
    <row r="30" spans="10:17" ht="20.100000000000001" customHeight="1" x14ac:dyDescent="0.2">
      <c r="J30" s="160">
        <f>' گزارش لیست حقوق '!B31</f>
        <v>25</v>
      </c>
      <c r="K30" s="160">
        <f>' گزارش لیست حقوق '!U31</f>
        <v>0</v>
      </c>
      <c r="L30" s="160">
        <f t="shared" si="3"/>
        <v>0</v>
      </c>
      <c r="M30" s="160">
        <f t="shared" si="4"/>
        <v>0</v>
      </c>
      <c r="N30" s="160">
        <f t="shared" si="5"/>
        <v>0</v>
      </c>
      <c r="O30" s="160">
        <f t="shared" si="6"/>
        <v>0</v>
      </c>
      <c r="P30" s="160">
        <f t="shared" si="7"/>
        <v>0</v>
      </c>
      <c r="Q30" s="160">
        <f t="shared" si="8"/>
        <v>0</v>
      </c>
    </row>
    <row r="31" spans="10:17" ht="20.100000000000001" customHeight="1" x14ac:dyDescent="0.2">
      <c r="J31" s="160">
        <f>' گزارش لیست حقوق '!B32</f>
        <v>26</v>
      </c>
      <c r="K31" s="160">
        <f>' گزارش لیست حقوق '!U32</f>
        <v>0</v>
      </c>
      <c r="L31" s="160">
        <f t="shared" si="3"/>
        <v>0</v>
      </c>
      <c r="M31" s="160">
        <f t="shared" si="4"/>
        <v>0</v>
      </c>
      <c r="N31" s="160">
        <f t="shared" si="5"/>
        <v>0</v>
      </c>
      <c r="O31" s="160">
        <f t="shared" si="6"/>
        <v>0</v>
      </c>
      <c r="P31" s="160">
        <f t="shared" si="7"/>
        <v>0</v>
      </c>
      <c r="Q31" s="160">
        <f t="shared" si="8"/>
        <v>0</v>
      </c>
    </row>
    <row r="32" spans="10:17" ht="20.100000000000001" customHeight="1" x14ac:dyDescent="0.2">
      <c r="J32" s="160">
        <f>' گزارش لیست حقوق '!B33</f>
        <v>27</v>
      </c>
      <c r="K32" s="160">
        <f>' گزارش لیست حقوق '!U33</f>
        <v>0</v>
      </c>
      <c r="L32" s="160">
        <f t="shared" si="3"/>
        <v>0</v>
      </c>
      <c r="M32" s="160">
        <f t="shared" si="4"/>
        <v>0</v>
      </c>
      <c r="N32" s="160">
        <f t="shared" si="5"/>
        <v>0</v>
      </c>
      <c r="O32" s="160">
        <f t="shared" si="6"/>
        <v>0</v>
      </c>
      <c r="P32" s="160">
        <f t="shared" si="7"/>
        <v>0</v>
      </c>
      <c r="Q32" s="160">
        <f t="shared" si="8"/>
        <v>0</v>
      </c>
    </row>
    <row r="33" spans="10:17" ht="20.100000000000001" customHeight="1" x14ac:dyDescent="0.2">
      <c r="J33" s="160">
        <f>' گزارش لیست حقوق '!B34</f>
        <v>28</v>
      </c>
      <c r="K33" s="160">
        <f>' گزارش لیست حقوق '!U34</f>
        <v>0</v>
      </c>
      <c r="L33" s="160">
        <f t="shared" si="3"/>
        <v>0</v>
      </c>
      <c r="M33" s="160">
        <f t="shared" si="4"/>
        <v>0</v>
      </c>
      <c r="N33" s="160">
        <f t="shared" si="5"/>
        <v>0</v>
      </c>
      <c r="O33" s="160">
        <f t="shared" si="6"/>
        <v>0</v>
      </c>
      <c r="P33" s="160">
        <f t="shared" si="7"/>
        <v>0</v>
      </c>
      <c r="Q33" s="160">
        <f t="shared" si="8"/>
        <v>0</v>
      </c>
    </row>
    <row r="34" spans="10:17" ht="20.100000000000001" customHeight="1" x14ac:dyDescent="0.2">
      <c r="J34" s="160">
        <f>' گزارش لیست حقوق '!B35</f>
        <v>29</v>
      </c>
      <c r="K34" s="160">
        <f>' گزارش لیست حقوق '!U35</f>
        <v>0</v>
      </c>
      <c r="L34" s="160">
        <f t="shared" si="3"/>
        <v>0</v>
      </c>
      <c r="M34" s="160">
        <f t="shared" si="4"/>
        <v>0</v>
      </c>
      <c r="N34" s="160">
        <f t="shared" si="5"/>
        <v>0</v>
      </c>
      <c r="O34" s="160">
        <f t="shared" si="6"/>
        <v>0</v>
      </c>
      <c r="P34" s="160">
        <f t="shared" si="7"/>
        <v>0</v>
      </c>
      <c r="Q34" s="160">
        <f t="shared" si="8"/>
        <v>0</v>
      </c>
    </row>
    <row r="35" spans="10:17" ht="20.100000000000001" customHeight="1" x14ac:dyDescent="0.2">
      <c r="J35" s="160">
        <f>' گزارش لیست حقوق '!B36</f>
        <v>30</v>
      </c>
      <c r="K35" s="160">
        <f>' گزارش لیست حقوق '!U36</f>
        <v>0</v>
      </c>
      <c r="L35" s="160">
        <f t="shared" si="3"/>
        <v>0</v>
      </c>
      <c r="M35" s="160">
        <f t="shared" si="4"/>
        <v>0</v>
      </c>
      <c r="N35" s="160">
        <f t="shared" si="5"/>
        <v>0</v>
      </c>
      <c r="O35" s="160">
        <f t="shared" si="6"/>
        <v>0</v>
      </c>
      <c r="P35" s="160">
        <f t="shared" si="7"/>
        <v>0</v>
      </c>
      <c r="Q35" s="160">
        <f t="shared" si="8"/>
        <v>0</v>
      </c>
    </row>
  </sheetData>
  <sheetProtection algorithmName="SHA-512" hashValue="H6Kwqhed4F+hVQdyEl5l91gx9dQt1FybC6TASI6+90zsJbuL+6QVukGft7eis3kfYZleR2IEuoLLX+3Z4U6P/w==" saltValue="+eZGO+kpy7UtmlXnLoravw==" spinCount="100000" sheet="1" objects="1" scenarios="1"/>
  <mergeCells count="3">
    <mergeCell ref="Q3:Q4"/>
    <mergeCell ref="K3:K4"/>
    <mergeCell ref="J3:J4"/>
  </mergeCells>
  <phoneticPr fontId="24" type="noConversion"/>
  <pageMargins left="0.7" right="0.7" top="0.75" bottom="0.75" header="0.3" footer="0.3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9656-112D-4FBF-A8FD-7E5423F1408A}">
  <sheetPr>
    <tabColor rgb="FFFFC000"/>
  </sheetPr>
  <dimension ref="B1:Y36"/>
  <sheetViews>
    <sheetView showGridLines="0" rightToLeft="1" zoomScale="80" zoomScaleNormal="80" workbookViewId="0">
      <pane xSplit="4" ySplit="6" topLeftCell="G7" activePane="bottomRight" state="frozen"/>
      <selection pane="topRight" activeCell="E1" sqref="E1"/>
      <selection pane="bottomLeft" activeCell="A9" sqref="A9"/>
      <selection pane="bottomRight"/>
    </sheetView>
  </sheetViews>
  <sheetFormatPr defaultColWidth="10.75" defaultRowHeight="20.100000000000001" customHeight="1" x14ac:dyDescent="0.2"/>
  <cols>
    <col min="1" max="1" width="10.75" style="106" customWidth="1"/>
    <col min="2" max="2" width="5.75" style="107" customWidth="1"/>
    <col min="3" max="5" width="20.75" style="106" customWidth="1"/>
    <col min="6" max="6" width="20.75" style="108" customWidth="1"/>
    <col min="7" max="8" width="20.75" style="96" customWidth="1"/>
    <col min="9" max="17" width="20.75" style="106" customWidth="1"/>
    <col min="18" max="18" width="20.75" style="109" customWidth="1"/>
    <col min="19" max="25" width="20.75" style="106" customWidth="1"/>
    <col min="26" max="16384" width="10.75" style="106"/>
  </cols>
  <sheetData>
    <row r="1" spans="2:25" s="14" customFormat="1" ht="20.100000000000001" customHeight="1" x14ac:dyDescent="0.2">
      <c r="B1" s="95"/>
      <c r="F1" s="96"/>
      <c r="G1" s="96"/>
      <c r="H1" s="96"/>
    </row>
    <row r="2" spans="2:25" s="14" customFormat="1" ht="30" customHeight="1" x14ac:dyDescent="0.2">
      <c r="B2" s="12" t="s">
        <v>109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2:25" s="98" customFormat="1" ht="20.100000000000001" customHeight="1" x14ac:dyDescent="0.2">
      <c r="B3" s="97" t="str">
        <f>"اطلاعات پرسنلی "&amp;' مبنا '!D5&amp;" در "&amp;' مبنا '!D8&amp;" "&amp;' مبنا '!D9</f>
        <v>اطلاعات پرسنلی شرکت نمونه در فروردین ماه 1403</v>
      </c>
      <c r="F3" s="99"/>
      <c r="G3" s="99"/>
      <c r="H3" s="99"/>
      <c r="V3" s="100"/>
      <c r="W3" s="100"/>
    </row>
    <row r="4" spans="2:25" s="98" customFormat="1" ht="20.100000000000001" customHeight="1" x14ac:dyDescent="0.2">
      <c r="B4" s="183" t="s">
        <v>27</v>
      </c>
      <c r="C4" s="184" t="s">
        <v>23</v>
      </c>
      <c r="D4" s="184" t="s">
        <v>0</v>
      </c>
      <c r="E4" s="184" t="s">
        <v>26</v>
      </c>
      <c r="F4" s="185" t="s">
        <v>29</v>
      </c>
      <c r="G4" s="185" t="s">
        <v>24</v>
      </c>
      <c r="H4" s="185" t="s">
        <v>25</v>
      </c>
      <c r="I4" s="186" t="s">
        <v>96</v>
      </c>
      <c r="J4" s="186" t="s">
        <v>95</v>
      </c>
      <c r="K4" s="184" t="s">
        <v>1</v>
      </c>
      <c r="L4" s="184" t="s">
        <v>2</v>
      </c>
      <c r="M4" s="102" t="s">
        <v>54</v>
      </c>
      <c r="N4" s="103"/>
      <c r="O4" s="103"/>
      <c r="P4" s="103"/>
      <c r="Q4" s="103"/>
      <c r="R4" s="104"/>
      <c r="S4" s="102" t="s">
        <v>97</v>
      </c>
      <c r="T4" s="103"/>
      <c r="U4" s="103"/>
      <c r="V4" s="103"/>
      <c r="W4" s="104"/>
      <c r="X4" s="181" t="s">
        <v>98</v>
      </c>
      <c r="Y4" s="181" t="s">
        <v>99</v>
      </c>
    </row>
    <row r="5" spans="2:25" s="98" customFormat="1" ht="20.100000000000001" customHeight="1" x14ac:dyDescent="0.2">
      <c r="B5" s="183"/>
      <c r="C5" s="184"/>
      <c r="D5" s="184"/>
      <c r="E5" s="184"/>
      <c r="F5" s="185"/>
      <c r="G5" s="185"/>
      <c r="H5" s="185"/>
      <c r="I5" s="187"/>
      <c r="J5" s="187"/>
      <c r="K5" s="184"/>
      <c r="L5" s="184"/>
      <c r="M5" s="101" t="s">
        <v>33</v>
      </c>
      <c r="N5" s="101" t="s">
        <v>66</v>
      </c>
      <c r="O5" s="101" t="s">
        <v>60</v>
      </c>
      <c r="P5" s="101" t="s">
        <v>3</v>
      </c>
      <c r="Q5" s="101" t="s">
        <v>34</v>
      </c>
      <c r="R5" s="101" t="s">
        <v>8</v>
      </c>
      <c r="S5" s="101" t="s">
        <v>9</v>
      </c>
      <c r="T5" s="45" t="s">
        <v>53</v>
      </c>
      <c r="U5" s="45" t="s">
        <v>94</v>
      </c>
      <c r="V5" s="45" t="s">
        <v>64</v>
      </c>
      <c r="W5" s="45" t="s">
        <v>63</v>
      </c>
      <c r="X5" s="182"/>
      <c r="Y5" s="182"/>
    </row>
    <row r="6" spans="2:25" s="136" customFormat="1" ht="17.25" x14ac:dyDescent="0.2">
      <c r="B6" s="131" t="s">
        <v>75</v>
      </c>
      <c r="C6" s="132"/>
      <c r="D6" s="132"/>
      <c r="E6" s="132"/>
      <c r="F6" s="133"/>
      <c r="G6" s="133"/>
      <c r="H6" s="133"/>
      <c r="I6" s="132"/>
      <c r="J6" s="132"/>
      <c r="K6" s="132"/>
      <c r="L6" s="132"/>
      <c r="M6" s="134">
        <f t="shared" ref="M6:Y6" si="0">SUBTOTAL(9,M7:M99)</f>
        <v>0</v>
      </c>
      <c r="N6" s="126">
        <f t="shared" si="0"/>
        <v>0</v>
      </c>
      <c r="O6" s="126">
        <f t="shared" si="0"/>
        <v>0</v>
      </c>
      <c r="P6" s="126">
        <f t="shared" si="0"/>
        <v>0</v>
      </c>
      <c r="Q6" s="126">
        <f t="shared" si="0"/>
        <v>0</v>
      </c>
      <c r="R6" s="126">
        <f t="shared" si="0"/>
        <v>0</v>
      </c>
      <c r="S6" s="126">
        <f t="shared" si="0"/>
        <v>0</v>
      </c>
      <c r="T6" s="126">
        <f t="shared" si="0"/>
        <v>0</v>
      </c>
      <c r="U6" s="126">
        <f t="shared" si="0"/>
        <v>0</v>
      </c>
      <c r="V6" s="126">
        <f t="shared" si="0"/>
        <v>0</v>
      </c>
      <c r="W6" s="126">
        <f t="shared" si="0"/>
        <v>0</v>
      </c>
      <c r="X6" s="135">
        <f t="shared" si="0"/>
        <v>0</v>
      </c>
      <c r="Y6" s="135">
        <f t="shared" si="0"/>
        <v>0</v>
      </c>
    </row>
    <row r="7" spans="2:25" s="98" customFormat="1" ht="20.100000000000001" customHeight="1" x14ac:dyDescent="0.2">
      <c r="B7" s="105">
        <v>1</v>
      </c>
      <c r="C7" s="168"/>
      <c r="D7" s="168"/>
      <c r="E7" s="168"/>
      <c r="F7" s="169"/>
      <c r="G7" s="169"/>
      <c r="H7" s="169"/>
      <c r="I7" s="168"/>
      <c r="J7" s="168"/>
      <c r="K7" s="168"/>
      <c r="L7" s="168"/>
      <c r="M7" s="168"/>
      <c r="N7" s="137">
        <f>M7*30</f>
        <v>0</v>
      </c>
      <c r="O7" s="168"/>
      <c r="P7" s="168"/>
      <c r="Q7" s="168"/>
      <c r="R7" s="137">
        <f>Q7*' مبنا '!$D$12</f>
        <v>0</v>
      </c>
      <c r="S7" s="168"/>
      <c r="T7" s="168"/>
      <c r="U7" s="168"/>
      <c r="V7" s="168"/>
      <c r="W7" s="168"/>
      <c r="X7" s="171"/>
      <c r="Y7" s="171"/>
    </row>
    <row r="8" spans="2:25" s="98" customFormat="1" ht="20.100000000000001" customHeight="1" x14ac:dyDescent="0.2">
      <c r="B8" s="105">
        <v>2</v>
      </c>
      <c r="C8" s="168"/>
      <c r="D8" s="168"/>
      <c r="E8" s="168"/>
      <c r="F8" s="169"/>
      <c r="G8" s="169"/>
      <c r="H8" s="169"/>
      <c r="I8" s="168"/>
      <c r="J8" s="168"/>
      <c r="K8" s="168"/>
      <c r="L8" s="168"/>
      <c r="M8" s="168"/>
      <c r="N8" s="137">
        <f>M8*30</f>
        <v>0</v>
      </c>
      <c r="O8" s="168"/>
      <c r="P8" s="168"/>
      <c r="Q8" s="168"/>
      <c r="R8" s="137">
        <f>Q8*' مبنا '!$D$12</f>
        <v>0</v>
      </c>
      <c r="S8" s="168"/>
      <c r="T8" s="168"/>
      <c r="U8" s="168"/>
      <c r="V8" s="168"/>
      <c r="W8" s="168"/>
      <c r="X8" s="171"/>
      <c r="Y8" s="171"/>
    </row>
    <row r="9" spans="2:25" s="98" customFormat="1" ht="20.100000000000001" customHeight="1" x14ac:dyDescent="0.2">
      <c r="B9" s="105">
        <v>3</v>
      </c>
      <c r="C9" s="170"/>
      <c r="D9" s="168"/>
      <c r="E9" s="168"/>
      <c r="F9" s="169"/>
      <c r="G9" s="169"/>
      <c r="H9" s="169"/>
      <c r="I9" s="168"/>
      <c r="J9" s="168"/>
      <c r="K9" s="168"/>
      <c r="L9" s="168"/>
      <c r="M9" s="168"/>
      <c r="N9" s="137">
        <f t="shared" ref="N9:N36" si="1">M9*30</f>
        <v>0</v>
      </c>
      <c r="O9" s="168"/>
      <c r="P9" s="168"/>
      <c r="Q9" s="168"/>
      <c r="R9" s="137">
        <f>Q9*' مبنا '!$D$12</f>
        <v>0</v>
      </c>
      <c r="S9" s="168"/>
      <c r="T9" s="168"/>
      <c r="U9" s="168"/>
      <c r="V9" s="168"/>
      <c r="W9" s="168"/>
      <c r="X9" s="171"/>
      <c r="Y9" s="171"/>
    </row>
    <row r="10" spans="2:25" s="98" customFormat="1" ht="20.100000000000001" customHeight="1" x14ac:dyDescent="0.2">
      <c r="B10" s="105">
        <v>4</v>
      </c>
      <c r="C10" s="168"/>
      <c r="D10" s="168"/>
      <c r="E10" s="168"/>
      <c r="F10" s="169"/>
      <c r="G10" s="169"/>
      <c r="H10" s="169"/>
      <c r="I10" s="168"/>
      <c r="J10" s="168"/>
      <c r="K10" s="168"/>
      <c r="L10" s="168"/>
      <c r="M10" s="168"/>
      <c r="N10" s="137">
        <f t="shared" si="1"/>
        <v>0</v>
      </c>
      <c r="O10" s="168"/>
      <c r="P10" s="168"/>
      <c r="Q10" s="168"/>
      <c r="R10" s="137">
        <f>Q10*' مبنا '!$D$12</f>
        <v>0</v>
      </c>
      <c r="S10" s="168"/>
      <c r="T10" s="168"/>
      <c r="U10" s="168"/>
      <c r="V10" s="168"/>
      <c r="W10" s="168"/>
      <c r="X10" s="171"/>
      <c r="Y10" s="171"/>
    </row>
    <row r="11" spans="2:25" s="98" customFormat="1" ht="20.100000000000001" customHeight="1" x14ac:dyDescent="0.2">
      <c r="B11" s="105">
        <v>5</v>
      </c>
      <c r="C11" s="168"/>
      <c r="D11" s="168"/>
      <c r="E11" s="168"/>
      <c r="F11" s="169"/>
      <c r="G11" s="169"/>
      <c r="H11" s="169"/>
      <c r="I11" s="168"/>
      <c r="J11" s="168"/>
      <c r="K11" s="168"/>
      <c r="L11" s="168"/>
      <c r="M11" s="168"/>
      <c r="N11" s="137">
        <f t="shared" si="1"/>
        <v>0</v>
      </c>
      <c r="O11" s="168"/>
      <c r="P11" s="168"/>
      <c r="Q11" s="168"/>
      <c r="R11" s="137">
        <f>Q11*' مبنا '!$D$12</f>
        <v>0</v>
      </c>
      <c r="S11" s="168"/>
      <c r="T11" s="168"/>
      <c r="U11" s="168"/>
      <c r="V11" s="168"/>
      <c r="W11" s="168"/>
      <c r="X11" s="171"/>
      <c r="Y11" s="171"/>
    </row>
    <row r="12" spans="2:25" s="98" customFormat="1" ht="20.100000000000001" customHeight="1" x14ac:dyDescent="0.2">
      <c r="B12" s="105">
        <v>6</v>
      </c>
      <c r="C12" s="168"/>
      <c r="D12" s="168"/>
      <c r="E12" s="168"/>
      <c r="F12" s="169"/>
      <c r="G12" s="169"/>
      <c r="H12" s="169"/>
      <c r="I12" s="168"/>
      <c r="J12" s="168"/>
      <c r="K12" s="168"/>
      <c r="L12" s="168"/>
      <c r="M12" s="168"/>
      <c r="N12" s="137">
        <f t="shared" si="1"/>
        <v>0</v>
      </c>
      <c r="O12" s="168"/>
      <c r="P12" s="168"/>
      <c r="Q12" s="168"/>
      <c r="R12" s="137">
        <f>Q12*' مبنا '!$D$12</f>
        <v>0</v>
      </c>
      <c r="S12" s="168"/>
      <c r="T12" s="168"/>
      <c r="U12" s="168"/>
      <c r="V12" s="168"/>
      <c r="W12" s="168"/>
      <c r="X12" s="171"/>
      <c r="Y12" s="171"/>
    </row>
    <row r="13" spans="2:25" s="98" customFormat="1" ht="20.100000000000001" customHeight="1" x14ac:dyDescent="0.2">
      <c r="B13" s="105">
        <v>7</v>
      </c>
      <c r="C13" s="168"/>
      <c r="D13" s="168"/>
      <c r="E13" s="168"/>
      <c r="F13" s="169"/>
      <c r="G13" s="169"/>
      <c r="H13" s="169"/>
      <c r="I13" s="168"/>
      <c r="J13" s="168"/>
      <c r="K13" s="168"/>
      <c r="L13" s="168"/>
      <c r="M13" s="168"/>
      <c r="N13" s="137">
        <f t="shared" si="1"/>
        <v>0</v>
      </c>
      <c r="O13" s="168"/>
      <c r="P13" s="168"/>
      <c r="Q13" s="168"/>
      <c r="R13" s="137">
        <f>Q13*' مبنا '!$D$12</f>
        <v>0</v>
      </c>
      <c r="S13" s="168"/>
      <c r="T13" s="168"/>
      <c r="U13" s="168"/>
      <c r="V13" s="168"/>
      <c r="W13" s="168"/>
      <c r="X13" s="171"/>
      <c r="Y13" s="171"/>
    </row>
    <row r="14" spans="2:25" s="98" customFormat="1" ht="20.100000000000001" customHeight="1" x14ac:dyDescent="0.2">
      <c r="B14" s="105">
        <v>8</v>
      </c>
      <c r="C14" s="168"/>
      <c r="D14" s="168"/>
      <c r="E14" s="168"/>
      <c r="F14" s="169"/>
      <c r="G14" s="169"/>
      <c r="H14" s="169"/>
      <c r="I14" s="168"/>
      <c r="J14" s="168"/>
      <c r="K14" s="168"/>
      <c r="L14" s="168"/>
      <c r="M14" s="168"/>
      <c r="N14" s="137">
        <f t="shared" si="1"/>
        <v>0</v>
      </c>
      <c r="O14" s="168"/>
      <c r="P14" s="168"/>
      <c r="Q14" s="168"/>
      <c r="R14" s="137">
        <f>Q14*' مبنا '!$D$12</f>
        <v>0</v>
      </c>
      <c r="S14" s="168"/>
      <c r="T14" s="168"/>
      <c r="U14" s="168"/>
      <c r="V14" s="168"/>
      <c r="W14" s="168"/>
      <c r="X14" s="171"/>
      <c r="Y14" s="171"/>
    </row>
    <row r="15" spans="2:25" s="98" customFormat="1" ht="20.100000000000001" customHeight="1" x14ac:dyDescent="0.2">
      <c r="B15" s="105">
        <v>9</v>
      </c>
      <c r="C15" s="168"/>
      <c r="D15" s="168"/>
      <c r="E15" s="168"/>
      <c r="F15" s="169"/>
      <c r="G15" s="169"/>
      <c r="H15" s="169"/>
      <c r="I15" s="168"/>
      <c r="J15" s="168"/>
      <c r="K15" s="168"/>
      <c r="L15" s="168"/>
      <c r="M15" s="168"/>
      <c r="N15" s="137">
        <f t="shared" si="1"/>
        <v>0</v>
      </c>
      <c r="O15" s="168"/>
      <c r="P15" s="168"/>
      <c r="Q15" s="168"/>
      <c r="R15" s="137">
        <f>Q15*' مبنا '!$D$12</f>
        <v>0</v>
      </c>
      <c r="S15" s="168"/>
      <c r="T15" s="168"/>
      <c r="U15" s="168"/>
      <c r="V15" s="168"/>
      <c r="W15" s="168"/>
      <c r="X15" s="171"/>
      <c r="Y15" s="171"/>
    </row>
    <row r="16" spans="2:25" s="98" customFormat="1" ht="20.100000000000001" customHeight="1" x14ac:dyDescent="0.2">
      <c r="B16" s="105">
        <v>10</v>
      </c>
      <c r="C16" s="168"/>
      <c r="D16" s="168"/>
      <c r="E16" s="168"/>
      <c r="F16" s="169"/>
      <c r="G16" s="169"/>
      <c r="H16" s="169"/>
      <c r="I16" s="168"/>
      <c r="J16" s="168"/>
      <c r="K16" s="168"/>
      <c r="L16" s="168"/>
      <c r="M16" s="168"/>
      <c r="N16" s="137">
        <f t="shared" si="1"/>
        <v>0</v>
      </c>
      <c r="O16" s="168"/>
      <c r="P16" s="168"/>
      <c r="Q16" s="168"/>
      <c r="R16" s="137">
        <f>Q16*' مبنا '!$D$12</f>
        <v>0</v>
      </c>
      <c r="S16" s="168"/>
      <c r="T16" s="168"/>
      <c r="U16" s="168"/>
      <c r="V16" s="168"/>
      <c r="W16" s="168"/>
      <c r="X16" s="171"/>
      <c r="Y16" s="171"/>
    </row>
    <row r="17" spans="2:25" s="98" customFormat="1" ht="20.100000000000001" customHeight="1" x14ac:dyDescent="0.2">
      <c r="B17" s="105">
        <v>11</v>
      </c>
      <c r="C17" s="168"/>
      <c r="D17" s="168"/>
      <c r="E17" s="168"/>
      <c r="F17" s="169"/>
      <c r="G17" s="169"/>
      <c r="H17" s="169"/>
      <c r="I17" s="168"/>
      <c r="J17" s="168"/>
      <c r="K17" s="168"/>
      <c r="L17" s="168"/>
      <c r="M17" s="168"/>
      <c r="N17" s="137">
        <f t="shared" si="1"/>
        <v>0</v>
      </c>
      <c r="O17" s="168"/>
      <c r="P17" s="168"/>
      <c r="Q17" s="168"/>
      <c r="R17" s="137">
        <f>Q17*' مبنا '!$D$12</f>
        <v>0</v>
      </c>
      <c r="S17" s="168"/>
      <c r="T17" s="168"/>
      <c r="U17" s="168"/>
      <c r="V17" s="168"/>
      <c r="W17" s="168"/>
      <c r="X17" s="171"/>
      <c r="Y17" s="171"/>
    </row>
    <row r="18" spans="2:25" s="98" customFormat="1" ht="20.100000000000001" customHeight="1" x14ac:dyDescent="0.2">
      <c r="B18" s="105">
        <v>12</v>
      </c>
      <c r="C18" s="168"/>
      <c r="D18" s="168"/>
      <c r="E18" s="168"/>
      <c r="F18" s="169"/>
      <c r="G18" s="169"/>
      <c r="H18" s="169"/>
      <c r="I18" s="168"/>
      <c r="J18" s="168"/>
      <c r="K18" s="168"/>
      <c r="L18" s="168"/>
      <c r="M18" s="168"/>
      <c r="N18" s="137">
        <f t="shared" si="1"/>
        <v>0</v>
      </c>
      <c r="O18" s="168"/>
      <c r="P18" s="168"/>
      <c r="Q18" s="168"/>
      <c r="R18" s="137">
        <f>Q18*' مبنا '!$D$12</f>
        <v>0</v>
      </c>
      <c r="S18" s="168"/>
      <c r="T18" s="168"/>
      <c r="U18" s="168"/>
      <c r="V18" s="168"/>
      <c r="W18" s="168"/>
      <c r="X18" s="171"/>
      <c r="Y18" s="171"/>
    </row>
    <row r="19" spans="2:25" s="98" customFormat="1" ht="20.100000000000001" customHeight="1" x14ac:dyDescent="0.2">
      <c r="B19" s="105">
        <v>13</v>
      </c>
      <c r="C19" s="168"/>
      <c r="D19" s="168"/>
      <c r="E19" s="168"/>
      <c r="F19" s="169"/>
      <c r="G19" s="169"/>
      <c r="H19" s="169"/>
      <c r="I19" s="168"/>
      <c r="J19" s="168"/>
      <c r="K19" s="168"/>
      <c r="L19" s="168"/>
      <c r="M19" s="168"/>
      <c r="N19" s="137">
        <f t="shared" si="1"/>
        <v>0</v>
      </c>
      <c r="O19" s="168"/>
      <c r="P19" s="168"/>
      <c r="Q19" s="168"/>
      <c r="R19" s="137">
        <f>Q19*' مبنا '!$D$12</f>
        <v>0</v>
      </c>
      <c r="S19" s="168"/>
      <c r="T19" s="168"/>
      <c r="U19" s="168"/>
      <c r="V19" s="168"/>
      <c r="W19" s="168"/>
      <c r="X19" s="171"/>
      <c r="Y19" s="171"/>
    </row>
    <row r="20" spans="2:25" s="98" customFormat="1" ht="20.100000000000001" customHeight="1" x14ac:dyDescent="0.2">
      <c r="B20" s="105">
        <v>14</v>
      </c>
      <c r="C20" s="170"/>
      <c r="D20" s="170"/>
      <c r="E20" s="168"/>
      <c r="F20" s="169"/>
      <c r="G20" s="169"/>
      <c r="H20" s="169"/>
      <c r="I20" s="168"/>
      <c r="J20" s="168"/>
      <c r="K20" s="168"/>
      <c r="L20" s="168"/>
      <c r="M20" s="168"/>
      <c r="N20" s="137">
        <f t="shared" si="1"/>
        <v>0</v>
      </c>
      <c r="O20" s="168"/>
      <c r="P20" s="168"/>
      <c r="Q20" s="168"/>
      <c r="R20" s="137">
        <f>Q20*' مبنا '!$D$12</f>
        <v>0</v>
      </c>
      <c r="S20" s="168"/>
      <c r="T20" s="168"/>
      <c r="U20" s="168"/>
      <c r="V20" s="168"/>
      <c r="W20" s="168"/>
      <c r="X20" s="171"/>
      <c r="Y20" s="171"/>
    </row>
    <row r="21" spans="2:25" s="98" customFormat="1" ht="20.100000000000001" customHeight="1" x14ac:dyDescent="0.2">
      <c r="B21" s="105">
        <v>15</v>
      </c>
      <c r="C21" s="168"/>
      <c r="D21" s="168"/>
      <c r="E21" s="168"/>
      <c r="F21" s="169"/>
      <c r="G21" s="169"/>
      <c r="H21" s="169"/>
      <c r="I21" s="168"/>
      <c r="J21" s="168"/>
      <c r="K21" s="168"/>
      <c r="L21" s="168"/>
      <c r="M21" s="168"/>
      <c r="N21" s="137">
        <f t="shared" si="1"/>
        <v>0</v>
      </c>
      <c r="O21" s="168"/>
      <c r="P21" s="168"/>
      <c r="Q21" s="168"/>
      <c r="R21" s="137">
        <f>Q21*' مبنا '!$D$12</f>
        <v>0</v>
      </c>
      <c r="S21" s="168"/>
      <c r="T21" s="168"/>
      <c r="U21" s="168"/>
      <c r="V21" s="168"/>
      <c r="W21" s="168"/>
      <c r="X21" s="171"/>
      <c r="Y21" s="171"/>
    </row>
    <row r="22" spans="2:25" s="98" customFormat="1" ht="20.100000000000001" customHeight="1" x14ac:dyDescent="0.2">
      <c r="B22" s="105">
        <v>16</v>
      </c>
      <c r="C22" s="168"/>
      <c r="D22" s="168"/>
      <c r="E22" s="168"/>
      <c r="F22" s="169"/>
      <c r="G22" s="169"/>
      <c r="H22" s="169"/>
      <c r="I22" s="168"/>
      <c r="J22" s="168"/>
      <c r="K22" s="168"/>
      <c r="L22" s="168"/>
      <c r="M22" s="168"/>
      <c r="N22" s="137">
        <f t="shared" si="1"/>
        <v>0</v>
      </c>
      <c r="O22" s="168"/>
      <c r="P22" s="168"/>
      <c r="Q22" s="168"/>
      <c r="R22" s="137">
        <f>Q22*' مبنا '!$D$12</f>
        <v>0</v>
      </c>
      <c r="S22" s="168"/>
      <c r="T22" s="168"/>
      <c r="U22" s="168"/>
      <c r="V22" s="168"/>
      <c r="W22" s="168"/>
      <c r="X22" s="171"/>
      <c r="Y22" s="171"/>
    </row>
    <row r="23" spans="2:25" s="98" customFormat="1" ht="20.100000000000001" customHeight="1" x14ac:dyDescent="0.2">
      <c r="B23" s="105">
        <v>17</v>
      </c>
      <c r="C23" s="168"/>
      <c r="D23" s="168"/>
      <c r="E23" s="168"/>
      <c r="F23" s="169"/>
      <c r="G23" s="169"/>
      <c r="H23" s="169"/>
      <c r="I23" s="168"/>
      <c r="J23" s="168"/>
      <c r="K23" s="168"/>
      <c r="L23" s="168"/>
      <c r="M23" s="168"/>
      <c r="N23" s="137">
        <f t="shared" si="1"/>
        <v>0</v>
      </c>
      <c r="O23" s="168"/>
      <c r="P23" s="168"/>
      <c r="Q23" s="168"/>
      <c r="R23" s="137">
        <f>Q23*' مبنا '!$D$12</f>
        <v>0</v>
      </c>
      <c r="S23" s="168"/>
      <c r="T23" s="168"/>
      <c r="U23" s="168"/>
      <c r="V23" s="168"/>
      <c r="W23" s="168"/>
      <c r="X23" s="171"/>
      <c r="Y23" s="171"/>
    </row>
    <row r="24" spans="2:25" s="98" customFormat="1" ht="20.100000000000001" customHeight="1" x14ac:dyDescent="0.2">
      <c r="B24" s="105">
        <v>18</v>
      </c>
      <c r="C24" s="168"/>
      <c r="D24" s="168"/>
      <c r="E24" s="168"/>
      <c r="F24" s="169"/>
      <c r="G24" s="169"/>
      <c r="H24" s="169"/>
      <c r="I24" s="168"/>
      <c r="J24" s="168"/>
      <c r="K24" s="168"/>
      <c r="L24" s="168"/>
      <c r="M24" s="168"/>
      <c r="N24" s="137">
        <f t="shared" si="1"/>
        <v>0</v>
      </c>
      <c r="O24" s="168"/>
      <c r="P24" s="168"/>
      <c r="Q24" s="168"/>
      <c r="R24" s="137">
        <f>Q24*' مبنا '!$D$12</f>
        <v>0</v>
      </c>
      <c r="S24" s="168"/>
      <c r="T24" s="168"/>
      <c r="U24" s="168"/>
      <c r="V24" s="168"/>
      <c r="W24" s="168"/>
      <c r="X24" s="171"/>
      <c r="Y24" s="171"/>
    </row>
    <row r="25" spans="2:25" s="98" customFormat="1" ht="20.100000000000001" customHeight="1" x14ac:dyDescent="0.2">
      <c r="B25" s="105">
        <v>19</v>
      </c>
      <c r="C25" s="168"/>
      <c r="D25" s="168"/>
      <c r="E25" s="168"/>
      <c r="F25" s="169"/>
      <c r="G25" s="169"/>
      <c r="H25" s="169"/>
      <c r="I25" s="168"/>
      <c r="J25" s="168"/>
      <c r="K25" s="168"/>
      <c r="L25" s="168"/>
      <c r="M25" s="168"/>
      <c r="N25" s="137">
        <f t="shared" si="1"/>
        <v>0</v>
      </c>
      <c r="O25" s="168"/>
      <c r="P25" s="168"/>
      <c r="Q25" s="168"/>
      <c r="R25" s="137">
        <f>Q25*' مبنا '!$D$12</f>
        <v>0</v>
      </c>
      <c r="S25" s="168"/>
      <c r="T25" s="168"/>
      <c r="U25" s="168"/>
      <c r="V25" s="168"/>
      <c r="W25" s="168"/>
      <c r="X25" s="171"/>
      <c r="Y25" s="171"/>
    </row>
    <row r="26" spans="2:25" s="98" customFormat="1" ht="20.100000000000001" customHeight="1" x14ac:dyDescent="0.2">
      <c r="B26" s="105">
        <v>20</v>
      </c>
      <c r="C26" s="168"/>
      <c r="D26" s="168"/>
      <c r="E26" s="168"/>
      <c r="F26" s="169"/>
      <c r="G26" s="169"/>
      <c r="H26" s="169"/>
      <c r="I26" s="168"/>
      <c r="J26" s="168"/>
      <c r="K26" s="168"/>
      <c r="L26" s="168"/>
      <c r="M26" s="168"/>
      <c r="N26" s="137">
        <f t="shared" si="1"/>
        <v>0</v>
      </c>
      <c r="O26" s="168"/>
      <c r="P26" s="168"/>
      <c r="Q26" s="168"/>
      <c r="R26" s="137">
        <f>Q26*' مبنا '!$D$12</f>
        <v>0</v>
      </c>
      <c r="S26" s="168"/>
      <c r="T26" s="168"/>
      <c r="U26" s="168"/>
      <c r="V26" s="168"/>
      <c r="W26" s="168"/>
      <c r="X26" s="171"/>
      <c r="Y26" s="171"/>
    </row>
    <row r="27" spans="2:25" ht="20.100000000000001" customHeight="1" x14ac:dyDescent="0.2">
      <c r="B27" s="105">
        <v>21</v>
      </c>
      <c r="C27" s="168"/>
      <c r="D27" s="168"/>
      <c r="E27" s="168"/>
      <c r="F27" s="169"/>
      <c r="G27" s="169"/>
      <c r="H27" s="169"/>
      <c r="I27" s="168"/>
      <c r="J27" s="168"/>
      <c r="K27" s="168"/>
      <c r="L27" s="168"/>
      <c r="M27" s="168"/>
      <c r="N27" s="137">
        <f t="shared" si="1"/>
        <v>0</v>
      </c>
      <c r="O27" s="168"/>
      <c r="P27" s="168"/>
      <c r="Q27" s="168"/>
      <c r="R27" s="137">
        <f>Q27*' مبنا '!$D$12</f>
        <v>0</v>
      </c>
      <c r="S27" s="168"/>
      <c r="T27" s="168"/>
      <c r="U27" s="168"/>
      <c r="V27" s="168"/>
      <c r="W27" s="168"/>
      <c r="X27" s="171"/>
      <c r="Y27" s="171"/>
    </row>
    <row r="28" spans="2:25" ht="20.100000000000001" customHeight="1" x14ac:dyDescent="0.2">
      <c r="B28" s="105">
        <v>22</v>
      </c>
      <c r="C28" s="168"/>
      <c r="D28" s="168"/>
      <c r="E28" s="168"/>
      <c r="F28" s="169"/>
      <c r="G28" s="169"/>
      <c r="H28" s="169"/>
      <c r="I28" s="168"/>
      <c r="J28" s="168"/>
      <c r="K28" s="168"/>
      <c r="L28" s="168"/>
      <c r="M28" s="168"/>
      <c r="N28" s="137">
        <f t="shared" si="1"/>
        <v>0</v>
      </c>
      <c r="O28" s="168"/>
      <c r="P28" s="168"/>
      <c r="Q28" s="168"/>
      <c r="R28" s="137">
        <f>Q28*' مبنا '!$D$12</f>
        <v>0</v>
      </c>
      <c r="S28" s="168"/>
      <c r="T28" s="168"/>
      <c r="U28" s="168"/>
      <c r="V28" s="168"/>
      <c r="W28" s="168"/>
      <c r="X28" s="171"/>
      <c r="Y28" s="171"/>
    </row>
    <row r="29" spans="2:25" ht="20.100000000000001" customHeight="1" x14ac:dyDescent="0.2">
      <c r="B29" s="105">
        <v>23</v>
      </c>
      <c r="C29" s="168"/>
      <c r="D29" s="168"/>
      <c r="E29" s="168"/>
      <c r="F29" s="169"/>
      <c r="G29" s="169"/>
      <c r="H29" s="169"/>
      <c r="I29" s="168"/>
      <c r="J29" s="168"/>
      <c r="K29" s="168"/>
      <c r="L29" s="168"/>
      <c r="M29" s="168"/>
      <c r="N29" s="137">
        <f t="shared" si="1"/>
        <v>0</v>
      </c>
      <c r="O29" s="168"/>
      <c r="P29" s="168"/>
      <c r="Q29" s="168"/>
      <c r="R29" s="137">
        <f>Q29*' مبنا '!$D$12</f>
        <v>0</v>
      </c>
      <c r="S29" s="168"/>
      <c r="T29" s="168"/>
      <c r="U29" s="168"/>
      <c r="V29" s="168"/>
      <c r="W29" s="168"/>
      <c r="X29" s="171"/>
      <c r="Y29" s="171"/>
    </row>
    <row r="30" spans="2:25" ht="20.100000000000001" customHeight="1" x14ac:dyDescent="0.2">
      <c r="B30" s="105">
        <v>24</v>
      </c>
      <c r="C30" s="168"/>
      <c r="D30" s="168"/>
      <c r="E30" s="168"/>
      <c r="F30" s="169"/>
      <c r="G30" s="169"/>
      <c r="H30" s="169"/>
      <c r="I30" s="168"/>
      <c r="J30" s="168"/>
      <c r="K30" s="168"/>
      <c r="L30" s="168"/>
      <c r="M30" s="168"/>
      <c r="N30" s="137">
        <f t="shared" si="1"/>
        <v>0</v>
      </c>
      <c r="O30" s="168"/>
      <c r="P30" s="168"/>
      <c r="Q30" s="168"/>
      <c r="R30" s="137">
        <f>Q30*' مبنا '!$D$12</f>
        <v>0</v>
      </c>
      <c r="S30" s="168"/>
      <c r="T30" s="168"/>
      <c r="U30" s="168"/>
      <c r="V30" s="168"/>
      <c r="W30" s="168"/>
      <c r="X30" s="171"/>
      <c r="Y30" s="171"/>
    </row>
    <row r="31" spans="2:25" ht="20.100000000000001" customHeight="1" x14ac:dyDescent="0.2">
      <c r="B31" s="105">
        <v>25</v>
      </c>
      <c r="C31" s="168"/>
      <c r="D31" s="168"/>
      <c r="E31" s="168"/>
      <c r="F31" s="169"/>
      <c r="G31" s="169"/>
      <c r="H31" s="169"/>
      <c r="I31" s="168"/>
      <c r="J31" s="168"/>
      <c r="K31" s="168"/>
      <c r="L31" s="168"/>
      <c r="M31" s="168"/>
      <c r="N31" s="137">
        <f t="shared" si="1"/>
        <v>0</v>
      </c>
      <c r="O31" s="168"/>
      <c r="P31" s="168"/>
      <c r="Q31" s="168"/>
      <c r="R31" s="137">
        <f>Q31*' مبنا '!$D$12</f>
        <v>0</v>
      </c>
      <c r="S31" s="168"/>
      <c r="T31" s="168"/>
      <c r="U31" s="168"/>
      <c r="V31" s="168"/>
      <c r="W31" s="168"/>
      <c r="X31" s="171"/>
      <c r="Y31" s="171"/>
    </row>
    <row r="32" spans="2:25" ht="20.100000000000001" customHeight="1" x14ac:dyDescent="0.2">
      <c r="B32" s="105">
        <v>26</v>
      </c>
      <c r="C32" s="168"/>
      <c r="D32" s="168"/>
      <c r="E32" s="168"/>
      <c r="F32" s="169"/>
      <c r="G32" s="169"/>
      <c r="H32" s="169"/>
      <c r="I32" s="168"/>
      <c r="J32" s="168"/>
      <c r="K32" s="168"/>
      <c r="L32" s="168"/>
      <c r="M32" s="168"/>
      <c r="N32" s="137">
        <f t="shared" si="1"/>
        <v>0</v>
      </c>
      <c r="O32" s="168"/>
      <c r="P32" s="168"/>
      <c r="Q32" s="168"/>
      <c r="R32" s="137">
        <f>Q32*' مبنا '!$D$12</f>
        <v>0</v>
      </c>
      <c r="S32" s="168"/>
      <c r="T32" s="168"/>
      <c r="U32" s="168"/>
      <c r="V32" s="168"/>
      <c r="W32" s="168"/>
      <c r="X32" s="171"/>
      <c r="Y32" s="171"/>
    </row>
    <row r="33" spans="2:25" ht="20.100000000000001" customHeight="1" x14ac:dyDescent="0.2">
      <c r="B33" s="105">
        <v>27</v>
      </c>
      <c r="C33" s="168"/>
      <c r="D33" s="168"/>
      <c r="E33" s="168"/>
      <c r="F33" s="169"/>
      <c r="G33" s="169"/>
      <c r="H33" s="169"/>
      <c r="I33" s="168"/>
      <c r="J33" s="168"/>
      <c r="K33" s="168"/>
      <c r="L33" s="168"/>
      <c r="M33" s="168"/>
      <c r="N33" s="137">
        <f t="shared" si="1"/>
        <v>0</v>
      </c>
      <c r="O33" s="168"/>
      <c r="P33" s="168"/>
      <c r="Q33" s="168"/>
      <c r="R33" s="137">
        <f>Q33*' مبنا '!$D$12</f>
        <v>0</v>
      </c>
      <c r="S33" s="168"/>
      <c r="T33" s="168"/>
      <c r="U33" s="168"/>
      <c r="V33" s="168"/>
      <c r="W33" s="168"/>
      <c r="X33" s="171"/>
      <c r="Y33" s="171"/>
    </row>
    <row r="34" spans="2:25" ht="20.100000000000001" customHeight="1" x14ac:dyDescent="0.2">
      <c r="B34" s="105">
        <v>28</v>
      </c>
      <c r="C34" s="168"/>
      <c r="D34" s="168"/>
      <c r="E34" s="168"/>
      <c r="F34" s="169"/>
      <c r="G34" s="169"/>
      <c r="H34" s="169"/>
      <c r="I34" s="168"/>
      <c r="J34" s="168"/>
      <c r="K34" s="168"/>
      <c r="L34" s="168"/>
      <c r="M34" s="168"/>
      <c r="N34" s="137">
        <f t="shared" si="1"/>
        <v>0</v>
      </c>
      <c r="O34" s="168"/>
      <c r="P34" s="168"/>
      <c r="Q34" s="168"/>
      <c r="R34" s="137">
        <f>Q34*' مبنا '!$D$12</f>
        <v>0</v>
      </c>
      <c r="S34" s="168"/>
      <c r="T34" s="168"/>
      <c r="U34" s="168"/>
      <c r="V34" s="168"/>
      <c r="W34" s="168"/>
      <c r="X34" s="171"/>
      <c r="Y34" s="171"/>
    </row>
    <row r="35" spans="2:25" ht="20.100000000000001" customHeight="1" x14ac:dyDescent="0.2">
      <c r="B35" s="105">
        <v>29</v>
      </c>
      <c r="C35" s="168"/>
      <c r="D35" s="168"/>
      <c r="E35" s="168"/>
      <c r="F35" s="169"/>
      <c r="G35" s="169"/>
      <c r="H35" s="169"/>
      <c r="I35" s="168"/>
      <c r="J35" s="168"/>
      <c r="K35" s="168"/>
      <c r="L35" s="168"/>
      <c r="M35" s="168"/>
      <c r="N35" s="137">
        <f t="shared" si="1"/>
        <v>0</v>
      </c>
      <c r="O35" s="168"/>
      <c r="P35" s="168"/>
      <c r="Q35" s="168"/>
      <c r="R35" s="137">
        <f>Q35*' مبنا '!$D$12</f>
        <v>0</v>
      </c>
      <c r="S35" s="168"/>
      <c r="T35" s="168"/>
      <c r="U35" s="168"/>
      <c r="V35" s="168"/>
      <c r="W35" s="168"/>
      <c r="X35" s="171"/>
      <c r="Y35" s="171"/>
    </row>
    <row r="36" spans="2:25" ht="20.100000000000001" customHeight="1" x14ac:dyDescent="0.2">
      <c r="B36" s="105">
        <v>30</v>
      </c>
      <c r="C36" s="168"/>
      <c r="D36" s="168"/>
      <c r="E36" s="168"/>
      <c r="F36" s="169"/>
      <c r="G36" s="169"/>
      <c r="H36" s="169"/>
      <c r="I36" s="168"/>
      <c r="J36" s="168"/>
      <c r="K36" s="168"/>
      <c r="L36" s="168"/>
      <c r="M36" s="168"/>
      <c r="N36" s="137">
        <f t="shared" si="1"/>
        <v>0</v>
      </c>
      <c r="O36" s="168"/>
      <c r="P36" s="168"/>
      <c r="Q36" s="168"/>
      <c r="R36" s="137">
        <f>Q36*' مبنا '!$D$12</f>
        <v>0</v>
      </c>
      <c r="S36" s="168"/>
      <c r="T36" s="168"/>
      <c r="U36" s="168"/>
      <c r="V36" s="168"/>
      <c r="W36" s="168"/>
      <c r="X36" s="171"/>
      <c r="Y36" s="171"/>
    </row>
  </sheetData>
  <sheetProtection algorithmName="SHA-512" hashValue="IYu5vl1XcgXkC8nYT+IW8jHx7cdJShOfjl5gPtM84zIGYDXE6RL5+X9fx4s3STHyQ33LkIs29g6Mkh2+EES5Og==" saltValue="gPnt+ykVWWNbMCAQGgiPDg==" spinCount="100000" sheet="1" objects="1" scenarios="1"/>
  <autoFilter ref="C6:Y6" xr:uid="{EF449656-112D-4FBF-A8FD-7E5423F1408A}"/>
  <mergeCells count="13">
    <mergeCell ref="Y4:Y5"/>
    <mergeCell ref="B4:B5"/>
    <mergeCell ref="C4:C5"/>
    <mergeCell ref="D4:D5"/>
    <mergeCell ref="E4:E5"/>
    <mergeCell ref="F4:F5"/>
    <mergeCell ref="G4:G5"/>
    <mergeCell ref="K4:K5"/>
    <mergeCell ref="L4:L5"/>
    <mergeCell ref="H4:H5"/>
    <mergeCell ref="I4:I5"/>
    <mergeCell ref="J4:J5"/>
    <mergeCell ref="X4:X5"/>
  </mergeCells>
  <phoneticPr fontId="24" type="noConversion"/>
  <pageMargins left="0.69791666666666663" right="0.7" top="0.75" bottom="0.75" header="0.3" footer="0.3"/>
  <pageSetup paperSize="2" scale="71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36"/>
  <sheetViews>
    <sheetView showGridLines="0" rightToLeft="1" zoomScale="80" zoomScaleNormal="80" workbookViewId="0">
      <pane xSplit="4" ySplit="6" topLeftCell="E7" activePane="bottomRight" state="frozen"/>
      <selection pane="topRight" activeCell="E1" sqref="E1"/>
      <selection pane="bottomLeft" activeCell="A8" sqref="A8"/>
      <selection pane="bottomRight"/>
    </sheetView>
  </sheetViews>
  <sheetFormatPr defaultColWidth="10.75" defaultRowHeight="20.100000000000001" customHeight="1" x14ac:dyDescent="0.2"/>
  <cols>
    <col min="1" max="1" width="10.75" style="1" customWidth="1"/>
    <col min="2" max="2" width="5.75" style="1" customWidth="1"/>
    <col min="3" max="15" width="20.75" style="1" customWidth="1"/>
    <col min="16" max="16384" width="10.75" style="1"/>
  </cols>
  <sheetData>
    <row r="1" spans="1:15" ht="20.100000000000001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0" customHeight="1" x14ac:dyDescent="0.2">
      <c r="A2" s="14"/>
      <c r="B2" s="12" t="s">
        <v>109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110" customFormat="1" ht="20.100000000000001" customHeight="1" x14ac:dyDescent="0.2">
      <c r="A3" s="16"/>
      <c r="B3" s="11" t="str">
        <f>"عملیات حقوق "&amp;' مبنا '!D5&amp;" در "&amp;' مبنا '!D8&amp;" "&amp;' مبنا '!D9</f>
        <v>عملیات حقوق شرکت نمونه در فروردین ماه 1403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110" customFormat="1" ht="20.100000000000001" customHeight="1" x14ac:dyDescent="0.2">
      <c r="A4" s="16"/>
      <c r="B4" s="189" t="s">
        <v>27</v>
      </c>
      <c r="C4" s="189" t="s">
        <v>23</v>
      </c>
      <c r="D4" s="189" t="s">
        <v>0</v>
      </c>
      <c r="E4" s="188" t="s">
        <v>55</v>
      </c>
      <c r="F4" s="189" t="s">
        <v>59</v>
      </c>
      <c r="G4" s="189"/>
      <c r="H4" s="189" t="s">
        <v>6</v>
      </c>
      <c r="I4" s="189"/>
      <c r="J4" s="189"/>
      <c r="K4" s="188" t="s">
        <v>58</v>
      </c>
      <c r="L4" s="188"/>
      <c r="M4" s="188" t="s">
        <v>57</v>
      </c>
      <c r="N4" s="188"/>
      <c r="O4" s="188"/>
    </row>
    <row r="5" spans="1:15" s="110" customFormat="1" ht="20.100000000000001" customHeight="1" x14ac:dyDescent="0.2">
      <c r="A5" s="16"/>
      <c r="B5" s="189"/>
      <c r="C5" s="189"/>
      <c r="D5" s="189"/>
      <c r="E5" s="188"/>
      <c r="F5" s="86" t="s">
        <v>4</v>
      </c>
      <c r="G5" s="86" t="s">
        <v>5</v>
      </c>
      <c r="H5" s="86" t="s">
        <v>4</v>
      </c>
      <c r="I5" s="86" t="s">
        <v>5</v>
      </c>
      <c r="J5" s="86" t="s">
        <v>31</v>
      </c>
      <c r="K5" s="45" t="s">
        <v>35</v>
      </c>
      <c r="L5" s="45" t="s">
        <v>56</v>
      </c>
      <c r="M5" s="45" t="s">
        <v>7</v>
      </c>
      <c r="N5" s="45" t="s">
        <v>61</v>
      </c>
      <c r="O5" s="45" t="s">
        <v>30</v>
      </c>
    </row>
    <row r="6" spans="1:15" s="130" customFormat="1" ht="17.25" x14ac:dyDescent="0.2">
      <c r="A6" s="128"/>
      <c r="B6" s="126" t="s">
        <v>52</v>
      </c>
      <c r="C6" s="126"/>
      <c r="D6" s="126"/>
      <c r="E6" s="126">
        <f t="shared" ref="E6:O6" si="0">SUBTOTAL(9,E7:E99)</f>
        <v>0</v>
      </c>
      <c r="F6" s="126">
        <f t="shared" si="0"/>
        <v>0</v>
      </c>
      <c r="G6" s="126">
        <f t="shared" si="0"/>
        <v>0</v>
      </c>
      <c r="H6" s="126">
        <f t="shared" si="0"/>
        <v>0</v>
      </c>
      <c r="I6" s="126">
        <f t="shared" si="0"/>
        <v>0</v>
      </c>
      <c r="J6" s="129">
        <f t="shared" si="0"/>
        <v>0</v>
      </c>
      <c r="K6" s="126">
        <f t="shared" si="0"/>
        <v>0</v>
      </c>
      <c r="L6" s="126">
        <f t="shared" si="0"/>
        <v>0</v>
      </c>
      <c r="M6" s="126">
        <f t="shared" si="0"/>
        <v>0</v>
      </c>
      <c r="N6" s="126">
        <f t="shared" si="0"/>
        <v>0</v>
      </c>
      <c r="O6" s="126">
        <f t="shared" si="0"/>
        <v>0</v>
      </c>
    </row>
    <row r="7" spans="1:15" s="110" customFormat="1" ht="20.100000000000001" customHeight="1" x14ac:dyDescent="0.2">
      <c r="A7" s="16"/>
      <c r="B7" s="105">
        <f>' اطلاعات حقوقی و حکم '!B7</f>
        <v>1</v>
      </c>
      <c r="C7" s="17">
        <f>' اطلاعات حقوقی و حکم '!C7</f>
        <v>0</v>
      </c>
      <c r="D7" s="17">
        <f>' اطلاعات حقوقی و حکم '!D7</f>
        <v>0</v>
      </c>
      <c r="E7" s="168"/>
      <c r="F7" s="168"/>
      <c r="G7" s="168"/>
      <c r="H7" s="168"/>
      <c r="I7" s="168"/>
      <c r="J7" s="172"/>
      <c r="K7" s="168"/>
      <c r="L7" s="168"/>
      <c r="M7" s="168"/>
      <c r="N7" s="168"/>
      <c r="O7" s="168"/>
    </row>
    <row r="8" spans="1:15" s="110" customFormat="1" ht="20.100000000000001" customHeight="1" x14ac:dyDescent="0.2">
      <c r="A8" s="16"/>
      <c r="B8" s="105">
        <f>' اطلاعات حقوقی و حکم '!B8</f>
        <v>2</v>
      </c>
      <c r="C8" s="17">
        <f>' اطلاعات حقوقی و حکم '!C8</f>
        <v>0</v>
      </c>
      <c r="D8" s="17">
        <f>' اطلاعات حقوقی و حکم '!D8</f>
        <v>0</v>
      </c>
      <c r="E8" s="168"/>
      <c r="F8" s="168"/>
      <c r="G8" s="168"/>
      <c r="H8" s="168"/>
      <c r="I8" s="168"/>
      <c r="J8" s="172"/>
      <c r="K8" s="168"/>
      <c r="L8" s="168"/>
      <c r="M8" s="168"/>
      <c r="N8" s="168"/>
      <c r="O8" s="168"/>
    </row>
    <row r="9" spans="1:15" s="110" customFormat="1" ht="20.100000000000001" customHeight="1" x14ac:dyDescent="0.2">
      <c r="A9" s="16"/>
      <c r="B9" s="105">
        <f>' اطلاعات حقوقی و حکم '!B9</f>
        <v>3</v>
      </c>
      <c r="C9" s="17">
        <f>' اطلاعات حقوقی و حکم '!C9</f>
        <v>0</v>
      </c>
      <c r="D9" s="17">
        <f>' اطلاعات حقوقی و حکم '!D9</f>
        <v>0</v>
      </c>
      <c r="E9" s="168"/>
      <c r="F9" s="168"/>
      <c r="G9" s="168"/>
      <c r="H9" s="168"/>
      <c r="I9" s="168"/>
      <c r="J9" s="172"/>
      <c r="K9" s="168"/>
      <c r="L9" s="168"/>
      <c r="M9" s="168"/>
      <c r="N9" s="168"/>
      <c r="O9" s="168"/>
    </row>
    <row r="10" spans="1:15" s="110" customFormat="1" ht="20.100000000000001" customHeight="1" x14ac:dyDescent="0.2">
      <c r="A10" s="16"/>
      <c r="B10" s="105">
        <f>' اطلاعات حقوقی و حکم '!B10</f>
        <v>4</v>
      </c>
      <c r="C10" s="17">
        <f>' اطلاعات حقوقی و حکم '!C10</f>
        <v>0</v>
      </c>
      <c r="D10" s="17">
        <f>' اطلاعات حقوقی و حکم '!D10</f>
        <v>0</v>
      </c>
      <c r="E10" s="168"/>
      <c r="F10" s="168"/>
      <c r="G10" s="168"/>
      <c r="H10" s="168"/>
      <c r="I10" s="168"/>
      <c r="J10" s="172"/>
      <c r="K10" s="168"/>
      <c r="L10" s="168"/>
      <c r="M10" s="168"/>
      <c r="N10" s="168"/>
      <c r="O10" s="168"/>
    </row>
    <row r="11" spans="1:15" s="110" customFormat="1" ht="20.100000000000001" customHeight="1" x14ac:dyDescent="0.2">
      <c r="A11" s="16"/>
      <c r="B11" s="105">
        <f>' اطلاعات حقوقی و حکم '!B11</f>
        <v>5</v>
      </c>
      <c r="C11" s="17">
        <f>' اطلاعات حقوقی و حکم '!C11</f>
        <v>0</v>
      </c>
      <c r="D11" s="17">
        <f>' اطلاعات حقوقی و حکم '!D11</f>
        <v>0</v>
      </c>
      <c r="E11" s="168"/>
      <c r="F11" s="168"/>
      <c r="G11" s="168"/>
      <c r="H11" s="168"/>
      <c r="I11" s="168"/>
      <c r="J11" s="172"/>
      <c r="K11" s="168"/>
      <c r="L11" s="168"/>
      <c r="M11" s="168"/>
      <c r="N11" s="168"/>
      <c r="O11" s="168"/>
    </row>
    <row r="12" spans="1:15" s="110" customFormat="1" ht="20.100000000000001" customHeight="1" x14ac:dyDescent="0.2">
      <c r="A12" s="16"/>
      <c r="B12" s="105">
        <f>' اطلاعات حقوقی و حکم '!B12</f>
        <v>6</v>
      </c>
      <c r="C12" s="17">
        <f>' اطلاعات حقوقی و حکم '!C12</f>
        <v>0</v>
      </c>
      <c r="D12" s="17">
        <f>' اطلاعات حقوقی و حکم '!D12</f>
        <v>0</v>
      </c>
      <c r="E12" s="168"/>
      <c r="F12" s="168"/>
      <c r="G12" s="168"/>
      <c r="H12" s="168"/>
      <c r="I12" s="168"/>
      <c r="J12" s="172"/>
      <c r="K12" s="168"/>
      <c r="L12" s="168"/>
      <c r="M12" s="168"/>
      <c r="N12" s="168"/>
      <c r="O12" s="168"/>
    </row>
    <row r="13" spans="1:15" s="110" customFormat="1" ht="20.100000000000001" customHeight="1" x14ac:dyDescent="0.2">
      <c r="A13" s="16"/>
      <c r="B13" s="105">
        <f>' اطلاعات حقوقی و حکم '!B13</f>
        <v>7</v>
      </c>
      <c r="C13" s="17">
        <f>' اطلاعات حقوقی و حکم '!C13</f>
        <v>0</v>
      </c>
      <c r="D13" s="17">
        <f>' اطلاعات حقوقی و حکم '!D13</f>
        <v>0</v>
      </c>
      <c r="E13" s="168"/>
      <c r="F13" s="168"/>
      <c r="G13" s="168"/>
      <c r="H13" s="168"/>
      <c r="I13" s="168"/>
      <c r="J13" s="172"/>
      <c r="K13" s="168"/>
      <c r="L13" s="168"/>
      <c r="M13" s="168"/>
      <c r="N13" s="168"/>
      <c r="O13" s="168"/>
    </row>
    <row r="14" spans="1:15" s="110" customFormat="1" ht="20.100000000000001" customHeight="1" x14ac:dyDescent="0.2">
      <c r="A14" s="16"/>
      <c r="B14" s="105">
        <f>' اطلاعات حقوقی و حکم '!B14</f>
        <v>8</v>
      </c>
      <c r="C14" s="17">
        <f>' اطلاعات حقوقی و حکم '!C14</f>
        <v>0</v>
      </c>
      <c r="D14" s="17">
        <f>' اطلاعات حقوقی و حکم '!D14</f>
        <v>0</v>
      </c>
      <c r="E14" s="168"/>
      <c r="F14" s="168"/>
      <c r="G14" s="168"/>
      <c r="H14" s="168"/>
      <c r="I14" s="168"/>
      <c r="J14" s="172"/>
      <c r="K14" s="168"/>
      <c r="L14" s="168"/>
      <c r="M14" s="168"/>
      <c r="N14" s="168"/>
      <c r="O14" s="168"/>
    </row>
    <row r="15" spans="1:15" s="110" customFormat="1" ht="20.100000000000001" customHeight="1" x14ac:dyDescent="0.2">
      <c r="A15" s="16"/>
      <c r="B15" s="105">
        <f>' اطلاعات حقوقی و حکم '!B15</f>
        <v>9</v>
      </c>
      <c r="C15" s="17">
        <f>' اطلاعات حقوقی و حکم '!C15</f>
        <v>0</v>
      </c>
      <c r="D15" s="17">
        <f>' اطلاعات حقوقی و حکم '!D15</f>
        <v>0</v>
      </c>
      <c r="E15" s="168"/>
      <c r="F15" s="168"/>
      <c r="G15" s="168"/>
      <c r="H15" s="168"/>
      <c r="I15" s="168"/>
      <c r="J15" s="172"/>
      <c r="K15" s="168"/>
      <c r="L15" s="168"/>
      <c r="M15" s="168"/>
      <c r="N15" s="168"/>
      <c r="O15" s="168"/>
    </row>
    <row r="16" spans="1:15" s="110" customFormat="1" ht="20.100000000000001" customHeight="1" x14ac:dyDescent="0.2">
      <c r="A16" s="16"/>
      <c r="B16" s="105">
        <f>' اطلاعات حقوقی و حکم '!B16</f>
        <v>10</v>
      </c>
      <c r="C16" s="17">
        <f>' اطلاعات حقوقی و حکم '!C16</f>
        <v>0</v>
      </c>
      <c r="D16" s="17">
        <f>' اطلاعات حقوقی و حکم '!D16</f>
        <v>0</v>
      </c>
      <c r="E16" s="168"/>
      <c r="F16" s="168"/>
      <c r="G16" s="168"/>
      <c r="H16" s="168"/>
      <c r="I16" s="168"/>
      <c r="J16" s="172"/>
      <c r="K16" s="168"/>
      <c r="L16" s="168"/>
      <c r="M16" s="168"/>
      <c r="N16" s="168"/>
      <c r="O16" s="168"/>
    </row>
    <row r="17" spans="1:15" s="110" customFormat="1" ht="20.100000000000001" customHeight="1" x14ac:dyDescent="0.2">
      <c r="A17" s="16"/>
      <c r="B17" s="105">
        <f>' اطلاعات حقوقی و حکم '!B17</f>
        <v>11</v>
      </c>
      <c r="C17" s="17">
        <f>' اطلاعات حقوقی و حکم '!C17</f>
        <v>0</v>
      </c>
      <c r="D17" s="17">
        <f>' اطلاعات حقوقی و حکم '!D17</f>
        <v>0</v>
      </c>
      <c r="E17" s="168"/>
      <c r="F17" s="168"/>
      <c r="G17" s="168"/>
      <c r="H17" s="168"/>
      <c r="I17" s="168"/>
      <c r="J17" s="172"/>
      <c r="K17" s="168"/>
      <c r="L17" s="168"/>
      <c r="M17" s="168"/>
      <c r="N17" s="168"/>
      <c r="O17" s="168"/>
    </row>
    <row r="18" spans="1:15" s="110" customFormat="1" ht="20.100000000000001" customHeight="1" x14ac:dyDescent="0.2">
      <c r="A18" s="16"/>
      <c r="B18" s="105">
        <f>' اطلاعات حقوقی و حکم '!B18</f>
        <v>12</v>
      </c>
      <c r="C18" s="17">
        <f>' اطلاعات حقوقی و حکم '!C18</f>
        <v>0</v>
      </c>
      <c r="D18" s="17">
        <f>' اطلاعات حقوقی و حکم '!D18</f>
        <v>0</v>
      </c>
      <c r="E18" s="168"/>
      <c r="F18" s="168"/>
      <c r="G18" s="168"/>
      <c r="H18" s="168"/>
      <c r="I18" s="168"/>
      <c r="J18" s="172"/>
      <c r="K18" s="168"/>
      <c r="L18" s="168"/>
      <c r="M18" s="168"/>
      <c r="N18" s="168"/>
      <c r="O18" s="168"/>
    </row>
    <row r="19" spans="1:15" s="110" customFormat="1" ht="20.100000000000001" customHeight="1" x14ac:dyDescent="0.2">
      <c r="A19" s="16"/>
      <c r="B19" s="105">
        <f>' اطلاعات حقوقی و حکم '!B19</f>
        <v>13</v>
      </c>
      <c r="C19" s="17">
        <f>' اطلاعات حقوقی و حکم '!C19</f>
        <v>0</v>
      </c>
      <c r="D19" s="17">
        <f>' اطلاعات حقوقی و حکم '!D19</f>
        <v>0</v>
      </c>
      <c r="E19" s="168"/>
      <c r="F19" s="168"/>
      <c r="G19" s="168"/>
      <c r="H19" s="168"/>
      <c r="I19" s="168"/>
      <c r="J19" s="172"/>
      <c r="K19" s="168"/>
      <c r="L19" s="168"/>
      <c r="M19" s="168"/>
      <c r="N19" s="168"/>
      <c r="O19" s="168"/>
    </row>
    <row r="20" spans="1:15" s="110" customFormat="1" ht="20.100000000000001" customHeight="1" x14ac:dyDescent="0.2">
      <c r="A20" s="16"/>
      <c r="B20" s="105">
        <f>' اطلاعات حقوقی و حکم '!B20</f>
        <v>14</v>
      </c>
      <c r="C20" s="17">
        <f>' اطلاعات حقوقی و حکم '!C20</f>
        <v>0</v>
      </c>
      <c r="D20" s="17">
        <f>' اطلاعات حقوقی و حکم '!D20</f>
        <v>0</v>
      </c>
      <c r="E20" s="168"/>
      <c r="F20" s="168"/>
      <c r="G20" s="168"/>
      <c r="H20" s="168"/>
      <c r="I20" s="168"/>
      <c r="J20" s="172"/>
      <c r="K20" s="168"/>
      <c r="L20" s="168"/>
      <c r="M20" s="168"/>
      <c r="N20" s="168"/>
      <c r="O20" s="168"/>
    </row>
    <row r="21" spans="1:15" s="110" customFormat="1" ht="20.100000000000001" customHeight="1" x14ac:dyDescent="0.2">
      <c r="A21" s="16"/>
      <c r="B21" s="105">
        <f>' اطلاعات حقوقی و حکم '!B21</f>
        <v>15</v>
      </c>
      <c r="C21" s="17">
        <f>' اطلاعات حقوقی و حکم '!C21</f>
        <v>0</v>
      </c>
      <c r="D21" s="17">
        <f>' اطلاعات حقوقی و حکم '!D21</f>
        <v>0</v>
      </c>
      <c r="E21" s="168"/>
      <c r="F21" s="168"/>
      <c r="G21" s="168"/>
      <c r="H21" s="168"/>
      <c r="I21" s="168"/>
      <c r="J21" s="172"/>
      <c r="K21" s="168"/>
      <c r="L21" s="168"/>
      <c r="M21" s="168"/>
      <c r="N21" s="168"/>
      <c r="O21" s="168"/>
    </row>
    <row r="22" spans="1:15" s="110" customFormat="1" ht="20.100000000000001" customHeight="1" x14ac:dyDescent="0.2">
      <c r="A22" s="16"/>
      <c r="B22" s="105">
        <f>' اطلاعات حقوقی و حکم '!B22</f>
        <v>16</v>
      </c>
      <c r="C22" s="17">
        <f>' اطلاعات حقوقی و حکم '!C22</f>
        <v>0</v>
      </c>
      <c r="D22" s="17">
        <f>' اطلاعات حقوقی و حکم '!D22</f>
        <v>0</v>
      </c>
      <c r="E22" s="168"/>
      <c r="F22" s="168"/>
      <c r="G22" s="168"/>
      <c r="H22" s="168"/>
      <c r="I22" s="168"/>
      <c r="J22" s="172"/>
      <c r="K22" s="168"/>
      <c r="L22" s="168"/>
      <c r="M22" s="168"/>
      <c r="N22" s="168"/>
      <c r="O22" s="168"/>
    </row>
    <row r="23" spans="1:15" s="110" customFormat="1" ht="20.100000000000001" customHeight="1" x14ac:dyDescent="0.2">
      <c r="A23" s="16"/>
      <c r="B23" s="105">
        <f>' اطلاعات حقوقی و حکم '!B23</f>
        <v>17</v>
      </c>
      <c r="C23" s="17">
        <f>' اطلاعات حقوقی و حکم '!C23</f>
        <v>0</v>
      </c>
      <c r="D23" s="17">
        <f>' اطلاعات حقوقی و حکم '!D23</f>
        <v>0</v>
      </c>
      <c r="E23" s="168"/>
      <c r="F23" s="168"/>
      <c r="G23" s="168"/>
      <c r="H23" s="168"/>
      <c r="I23" s="168"/>
      <c r="J23" s="172"/>
      <c r="K23" s="168"/>
      <c r="L23" s="168"/>
      <c r="M23" s="168"/>
      <c r="N23" s="168"/>
      <c r="O23" s="168"/>
    </row>
    <row r="24" spans="1:15" s="110" customFormat="1" ht="20.100000000000001" customHeight="1" x14ac:dyDescent="0.2">
      <c r="A24" s="16"/>
      <c r="B24" s="105">
        <f>' اطلاعات حقوقی و حکم '!B24</f>
        <v>18</v>
      </c>
      <c r="C24" s="17">
        <f>' اطلاعات حقوقی و حکم '!C24</f>
        <v>0</v>
      </c>
      <c r="D24" s="17">
        <f>' اطلاعات حقوقی و حکم '!D24</f>
        <v>0</v>
      </c>
      <c r="E24" s="168"/>
      <c r="F24" s="168"/>
      <c r="G24" s="168"/>
      <c r="H24" s="168"/>
      <c r="I24" s="168"/>
      <c r="J24" s="172"/>
      <c r="K24" s="168"/>
      <c r="L24" s="168"/>
      <c r="M24" s="168"/>
      <c r="N24" s="168"/>
      <c r="O24" s="168"/>
    </row>
    <row r="25" spans="1:15" s="110" customFormat="1" ht="20.100000000000001" customHeight="1" x14ac:dyDescent="0.2">
      <c r="A25" s="16"/>
      <c r="B25" s="105">
        <f>' اطلاعات حقوقی و حکم '!B25</f>
        <v>19</v>
      </c>
      <c r="C25" s="17">
        <f>' اطلاعات حقوقی و حکم '!C25</f>
        <v>0</v>
      </c>
      <c r="D25" s="17">
        <f>' اطلاعات حقوقی و حکم '!D25</f>
        <v>0</v>
      </c>
      <c r="E25" s="168"/>
      <c r="F25" s="168"/>
      <c r="G25" s="168"/>
      <c r="H25" s="168"/>
      <c r="I25" s="168"/>
      <c r="J25" s="172"/>
      <c r="K25" s="168"/>
      <c r="L25" s="168"/>
      <c r="M25" s="168"/>
      <c r="N25" s="168"/>
      <c r="O25" s="168"/>
    </row>
    <row r="26" spans="1:15" s="110" customFormat="1" ht="20.100000000000001" customHeight="1" x14ac:dyDescent="0.2">
      <c r="A26" s="16"/>
      <c r="B26" s="105">
        <f>' اطلاعات حقوقی و حکم '!B26</f>
        <v>20</v>
      </c>
      <c r="C26" s="17">
        <f>' اطلاعات حقوقی و حکم '!C26</f>
        <v>0</v>
      </c>
      <c r="D26" s="17">
        <f>' اطلاعات حقوقی و حکم '!D26</f>
        <v>0</v>
      </c>
      <c r="E26" s="168"/>
      <c r="F26" s="168"/>
      <c r="G26" s="168"/>
      <c r="H26" s="168"/>
      <c r="I26" s="168"/>
      <c r="J26" s="172"/>
      <c r="K26" s="168"/>
      <c r="L26" s="168"/>
      <c r="M26" s="168"/>
      <c r="N26" s="168"/>
      <c r="O26" s="168"/>
    </row>
    <row r="27" spans="1:15" ht="20.100000000000001" customHeight="1" x14ac:dyDescent="0.2">
      <c r="A27" s="14"/>
      <c r="B27" s="105">
        <f>' اطلاعات حقوقی و حکم '!B27</f>
        <v>21</v>
      </c>
      <c r="C27" s="17">
        <f>' اطلاعات حقوقی و حکم '!C27</f>
        <v>0</v>
      </c>
      <c r="D27" s="17">
        <f>' اطلاعات حقوقی و حکم '!D27</f>
        <v>0</v>
      </c>
      <c r="E27" s="168"/>
      <c r="F27" s="168"/>
      <c r="G27" s="168"/>
      <c r="H27" s="168"/>
      <c r="I27" s="168"/>
      <c r="J27" s="172"/>
      <c r="K27" s="168"/>
      <c r="L27" s="168"/>
      <c r="M27" s="168"/>
      <c r="N27" s="168"/>
      <c r="O27" s="168"/>
    </row>
    <row r="28" spans="1:15" ht="20.100000000000001" customHeight="1" x14ac:dyDescent="0.2">
      <c r="A28" s="14"/>
      <c r="B28" s="105">
        <f>' اطلاعات حقوقی و حکم '!B28</f>
        <v>22</v>
      </c>
      <c r="C28" s="17">
        <f>' اطلاعات حقوقی و حکم '!C28</f>
        <v>0</v>
      </c>
      <c r="D28" s="17">
        <f>' اطلاعات حقوقی و حکم '!D28</f>
        <v>0</v>
      </c>
      <c r="E28" s="168"/>
      <c r="F28" s="168"/>
      <c r="G28" s="168"/>
      <c r="H28" s="168"/>
      <c r="I28" s="168"/>
      <c r="J28" s="172"/>
      <c r="K28" s="168"/>
      <c r="L28" s="168"/>
      <c r="M28" s="168"/>
      <c r="N28" s="168"/>
      <c r="O28" s="168"/>
    </row>
    <row r="29" spans="1:15" ht="20.100000000000001" customHeight="1" x14ac:dyDescent="0.2">
      <c r="A29" s="14"/>
      <c r="B29" s="105">
        <f>' اطلاعات حقوقی و حکم '!B29</f>
        <v>23</v>
      </c>
      <c r="C29" s="17">
        <f>' اطلاعات حقوقی و حکم '!C29</f>
        <v>0</v>
      </c>
      <c r="D29" s="17">
        <f>' اطلاعات حقوقی و حکم '!D29</f>
        <v>0</v>
      </c>
      <c r="E29" s="168"/>
      <c r="F29" s="168"/>
      <c r="G29" s="168"/>
      <c r="H29" s="168"/>
      <c r="I29" s="168"/>
      <c r="J29" s="172"/>
      <c r="K29" s="168"/>
      <c r="L29" s="168"/>
      <c r="M29" s="168"/>
      <c r="N29" s="168"/>
      <c r="O29" s="168"/>
    </row>
    <row r="30" spans="1:15" ht="20.100000000000001" customHeight="1" x14ac:dyDescent="0.2">
      <c r="A30" s="14"/>
      <c r="B30" s="105">
        <f>' اطلاعات حقوقی و حکم '!B30</f>
        <v>24</v>
      </c>
      <c r="C30" s="17">
        <f>' اطلاعات حقوقی و حکم '!C30</f>
        <v>0</v>
      </c>
      <c r="D30" s="17">
        <f>' اطلاعات حقوقی و حکم '!D30</f>
        <v>0</v>
      </c>
      <c r="E30" s="168"/>
      <c r="F30" s="168"/>
      <c r="G30" s="168"/>
      <c r="H30" s="168"/>
      <c r="I30" s="168"/>
      <c r="J30" s="172"/>
      <c r="K30" s="168"/>
      <c r="L30" s="168"/>
      <c r="M30" s="168"/>
      <c r="N30" s="168"/>
      <c r="O30" s="168"/>
    </row>
    <row r="31" spans="1:15" ht="20.100000000000001" customHeight="1" x14ac:dyDescent="0.2">
      <c r="A31" s="14"/>
      <c r="B31" s="105">
        <f>' اطلاعات حقوقی و حکم '!B31</f>
        <v>25</v>
      </c>
      <c r="C31" s="17">
        <f>' اطلاعات حقوقی و حکم '!C31</f>
        <v>0</v>
      </c>
      <c r="D31" s="17">
        <f>' اطلاعات حقوقی و حکم '!D31</f>
        <v>0</v>
      </c>
      <c r="E31" s="168"/>
      <c r="F31" s="168"/>
      <c r="G31" s="168"/>
      <c r="H31" s="168"/>
      <c r="I31" s="168"/>
      <c r="J31" s="172"/>
      <c r="K31" s="168"/>
      <c r="L31" s="168"/>
      <c r="M31" s="168"/>
      <c r="N31" s="168"/>
      <c r="O31" s="168"/>
    </row>
    <row r="32" spans="1:15" ht="20.100000000000001" customHeight="1" x14ac:dyDescent="0.2">
      <c r="A32" s="14"/>
      <c r="B32" s="105">
        <f>' اطلاعات حقوقی و حکم '!B32</f>
        <v>26</v>
      </c>
      <c r="C32" s="17">
        <f>' اطلاعات حقوقی و حکم '!C32</f>
        <v>0</v>
      </c>
      <c r="D32" s="17">
        <f>' اطلاعات حقوقی و حکم '!D32</f>
        <v>0</v>
      </c>
      <c r="E32" s="168"/>
      <c r="F32" s="168"/>
      <c r="G32" s="168"/>
      <c r="H32" s="168"/>
      <c r="I32" s="168"/>
      <c r="J32" s="172"/>
      <c r="K32" s="168"/>
      <c r="L32" s="168"/>
      <c r="M32" s="168"/>
      <c r="N32" s="168"/>
      <c r="O32" s="168"/>
    </row>
    <row r="33" spans="1:15" ht="20.100000000000001" customHeight="1" x14ac:dyDescent="0.2">
      <c r="A33" s="14"/>
      <c r="B33" s="105">
        <f>' اطلاعات حقوقی و حکم '!B33</f>
        <v>27</v>
      </c>
      <c r="C33" s="17">
        <f>' اطلاعات حقوقی و حکم '!C33</f>
        <v>0</v>
      </c>
      <c r="D33" s="17">
        <f>' اطلاعات حقوقی و حکم '!D33</f>
        <v>0</v>
      </c>
      <c r="E33" s="168"/>
      <c r="F33" s="168"/>
      <c r="G33" s="168"/>
      <c r="H33" s="168"/>
      <c r="I33" s="168"/>
      <c r="J33" s="172"/>
      <c r="K33" s="168"/>
      <c r="L33" s="168"/>
      <c r="M33" s="168"/>
      <c r="N33" s="168"/>
      <c r="O33" s="168"/>
    </row>
    <row r="34" spans="1:15" ht="20.100000000000001" customHeight="1" x14ac:dyDescent="0.2">
      <c r="A34" s="14"/>
      <c r="B34" s="105">
        <f>' اطلاعات حقوقی و حکم '!B34</f>
        <v>28</v>
      </c>
      <c r="C34" s="17">
        <f>' اطلاعات حقوقی و حکم '!C34</f>
        <v>0</v>
      </c>
      <c r="D34" s="17">
        <f>' اطلاعات حقوقی و حکم '!D34</f>
        <v>0</v>
      </c>
      <c r="E34" s="168"/>
      <c r="F34" s="168"/>
      <c r="G34" s="168"/>
      <c r="H34" s="168"/>
      <c r="I34" s="168"/>
      <c r="J34" s="172"/>
      <c r="K34" s="168"/>
      <c r="L34" s="168"/>
      <c r="M34" s="168"/>
      <c r="N34" s="168"/>
      <c r="O34" s="168"/>
    </row>
    <row r="35" spans="1:15" ht="20.100000000000001" customHeight="1" x14ac:dyDescent="0.2">
      <c r="A35" s="14"/>
      <c r="B35" s="105">
        <f>' اطلاعات حقوقی و حکم '!B35</f>
        <v>29</v>
      </c>
      <c r="C35" s="17">
        <f>' اطلاعات حقوقی و حکم '!C35</f>
        <v>0</v>
      </c>
      <c r="D35" s="17">
        <f>' اطلاعات حقوقی و حکم '!D35</f>
        <v>0</v>
      </c>
      <c r="E35" s="168"/>
      <c r="F35" s="168"/>
      <c r="G35" s="168"/>
      <c r="H35" s="168"/>
      <c r="I35" s="168"/>
      <c r="J35" s="172"/>
      <c r="K35" s="168"/>
      <c r="L35" s="168"/>
      <c r="M35" s="168"/>
      <c r="N35" s="168"/>
      <c r="O35" s="168"/>
    </row>
    <row r="36" spans="1:15" ht="20.100000000000001" customHeight="1" x14ac:dyDescent="0.2">
      <c r="A36" s="14"/>
      <c r="B36" s="105">
        <f>' اطلاعات حقوقی و حکم '!B36</f>
        <v>30</v>
      </c>
      <c r="C36" s="17">
        <f>' اطلاعات حقوقی و حکم '!C36</f>
        <v>0</v>
      </c>
      <c r="D36" s="17">
        <f>' اطلاعات حقوقی و حکم '!D36</f>
        <v>0</v>
      </c>
      <c r="E36" s="168"/>
      <c r="F36" s="168"/>
      <c r="G36" s="168"/>
      <c r="H36" s="168"/>
      <c r="I36" s="168"/>
      <c r="J36" s="172"/>
      <c r="K36" s="168"/>
      <c r="L36" s="168"/>
      <c r="M36" s="168"/>
      <c r="N36" s="168"/>
      <c r="O36" s="168"/>
    </row>
  </sheetData>
  <sheetProtection algorithmName="SHA-512" hashValue="QXyI1LwIxYXoG+QafaiXMkXnQth/ClIyDXjqR929j+tqPkIeSiCwY3eVWaSFvMcVaZF4H26EnyBCs5KpfgQb0w==" saltValue="Eyq4J/i0VxdtRcq5JCzx6A==" spinCount="100000" sheet="1" objects="1" scenarios="1"/>
  <autoFilter ref="C6:O6" xr:uid="{00000000-0001-0000-0100-000000000000}"/>
  <mergeCells count="8">
    <mergeCell ref="K4:L4"/>
    <mergeCell ref="M4:O4"/>
    <mergeCell ref="B4:B5"/>
    <mergeCell ref="F4:G4"/>
    <mergeCell ref="C4:C5"/>
    <mergeCell ref="D4:D5"/>
    <mergeCell ref="H4:J4"/>
    <mergeCell ref="E4:E5"/>
  </mergeCells>
  <pageMargins left="0.69791666666666663" right="0.7" top="0.75" bottom="0.75" header="0.3" footer="0.3"/>
  <pageSetup paperSize="2" scale="71" orientation="landscape" horizontalDpi="300" verticalDpi="300" r:id="rId1"/>
  <ignoredErrors>
    <ignoredError sqref="C4:D4 C5:D5 C7:D26 B5 B4 B1 B7:B26 B3 B108:B104857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AF36"/>
  <sheetViews>
    <sheetView showGridLines="0" rightToLeft="1" zoomScale="80" zoomScaleNormal="80" workbookViewId="0">
      <pane xSplit="4" ySplit="6" topLeftCell="E7" activePane="bottomRight" state="frozen"/>
      <selection pane="topRight" activeCell="E1" sqref="E1"/>
      <selection pane="bottomLeft" activeCell="A8" sqref="A8"/>
      <selection pane="bottomRight"/>
    </sheetView>
  </sheetViews>
  <sheetFormatPr defaultColWidth="10.75" defaultRowHeight="20.100000000000001" customHeight="1" x14ac:dyDescent="0.2"/>
  <cols>
    <col min="1" max="1" width="10.75" style="16" customWidth="1"/>
    <col min="2" max="2" width="5.75" style="16" customWidth="1"/>
    <col min="3" max="29" width="20.75" style="16" customWidth="1"/>
    <col min="30" max="16384" width="10.75" style="16"/>
  </cols>
  <sheetData>
    <row r="1" spans="2:32" s="14" customFormat="1" ht="20.100000000000001" customHeight="1" x14ac:dyDescent="0.2">
      <c r="B1" s="1"/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</row>
    <row r="2" spans="2:32" s="14" customFormat="1" ht="30" customHeight="1" x14ac:dyDescent="0.2">
      <c r="B2" s="12" t="s">
        <v>109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2:32" ht="20.100000000000001" customHeight="1" x14ac:dyDescent="0.2">
      <c r="B3" s="11" t="str">
        <f>"لیست حقوق "&amp;' مبنا '!D5&amp;" در "&amp;' مبنا '!D8&amp;" "&amp;' مبنا '!D9</f>
        <v>لیست حقوق شرکت نمونه در فروردین ماه 1403</v>
      </c>
      <c r="N3" s="18"/>
      <c r="O3" s="18"/>
      <c r="P3" s="18"/>
    </row>
    <row r="4" spans="2:32" s="19" customFormat="1" ht="20.100000000000001" customHeight="1" x14ac:dyDescent="0.2">
      <c r="B4" s="190" t="s">
        <v>27</v>
      </c>
      <c r="C4" s="189" t="s">
        <v>23</v>
      </c>
      <c r="D4" s="189" t="s">
        <v>0</v>
      </c>
      <c r="E4" s="188" t="s">
        <v>55</v>
      </c>
      <c r="F4" s="190" t="s">
        <v>66</v>
      </c>
      <c r="G4" s="190" t="str">
        <f>' ثبت عملیات ماهانه '!F4</f>
        <v xml:space="preserve">اضافه کار </v>
      </c>
      <c r="H4" s="190" t="str">
        <f>' اطلاعات حقوقی و حکم '!O5</f>
        <v>بن</v>
      </c>
      <c r="I4" s="190" t="str">
        <f>' اطلاعات حقوقی و حکم '!P5</f>
        <v>مسکن</v>
      </c>
      <c r="J4" s="190" t="s">
        <v>8</v>
      </c>
      <c r="K4" s="190" t="str">
        <f>' اطلاعات حقوقی و حکم '!S5</f>
        <v>حق جذب</v>
      </c>
      <c r="L4" s="190" t="str">
        <f>' اطلاعات حقوقی و حکم '!T5</f>
        <v>حق فنی</v>
      </c>
      <c r="M4" s="190" t="str">
        <f>' اطلاعات حقوقی و حکم '!U5</f>
        <v>سایر مزایا</v>
      </c>
      <c r="N4" s="190" t="str">
        <f>' اطلاعات حقوقی و حکم '!V5</f>
        <v>سایر (غ م بیمه)</v>
      </c>
      <c r="O4" s="190" t="str">
        <f>' اطلاعات حقوقی و حکم '!W5</f>
        <v>سایر (غ م مالیات)</v>
      </c>
      <c r="P4" s="190" t="str">
        <f>' ثبت عملیات ماهانه '!H4</f>
        <v>نوبت کاری</v>
      </c>
      <c r="Q4" s="190" t="str">
        <f>' ثبت عملیات ماهانه '!K5</f>
        <v>مزایای موردی</v>
      </c>
      <c r="R4" s="190" t="str">
        <f>' ثبت عملیات ماهانه '!L5</f>
        <v>حق ماموریت</v>
      </c>
      <c r="S4" s="190" t="s">
        <v>67</v>
      </c>
      <c r="T4" s="190" t="s">
        <v>68</v>
      </c>
      <c r="U4" s="190" t="s">
        <v>69</v>
      </c>
      <c r="V4" s="190" t="s">
        <v>70</v>
      </c>
      <c r="W4" s="192" t="s">
        <v>74</v>
      </c>
      <c r="X4" s="193"/>
      <c r="Y4" s="194"/>
      <c r="Z4" s="192" t="s">
        <v>73</v>
      </c>
      <c r="AA4" s="193"/>
      <c r="AB4" s="194"/>
      <c r="AC4" s="190" t="s">
        <v>17</v>
      </c>
      <c r="AF4" s="16"/>
    </row>
    <row r="5" spans="2:32" s="19" customFormat="1" ht="20.100000000000001" customHeight="1" x14ac:dyDescent="0.2">
      <c r="B5" s="191"/>
      <c r="C5" s="189"/>
      <c r="D5" s="189"/>
      <c r="E5" s="188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5"/>
      <c r="V5" s="195"/>
      <c r="W5" s="45" t="str">
        <f>' ثبت عملیات ماهانه '!M5</f>
        <v>مساعده</v>
      </c>
      <c r="X5" s="45" t="str">
        <f>' ثبت عملیات ماهانه '!N5</f>
        <v>وام</v>
      </c>
      <c r="Y5" s="45" t="str">
        <f>' ثبت عملیات ماهانه '!O5</f>
        <v>سایر کسورات</v>
      </c>
      <c r="Z5" s="45" t="s">
        <v>71</v>
      </c>
      <c r="AA5" s="45" t="s">
        <v>72</v>
      </c>
      <c r="AB5" s="45" t="s">
        <v>11</v>
      </c>
      <c r="AC5" s="191"/>
      <c r="AF5" s="16"/>
    </row>
    <row r="6" spans="2:32" s="127" customFormat="1" ht="17.25" x14ac:dyDescent="0.2">
      <c r="B6" s="126" t="s">
        <v>52</v>
      </c>
      <c r="C6" s="126"/>
      <c r="D6" s="126"/>
      <c r="E6" s="126">
        <f t="shared" ref="E6:AC6" si="0">SUBTOTAL(9,E7:E99)</f>
        <v>0</v>
      </c>
      <c r="F6" s="126">
        <f t="shared" si="0"/>
        <v>0</v>
      </c>
      <c r="G6" s="126">
        <f t="shared" si="0"/>
        <v>0</v>
      </c>
      <c r="H6" s="126">
        <f t="shared" si="0"/>
        <v>0</v>
      </c>
      <c r="I6" s="126">
        <f t="shared" si="0"/>
        <v>0</v>
      </c>
      <c r="J6" s="126">
        <f t="shared" si="0"/>
        <v>0</v>
      </c>
      <c r="K6" s="126">
        <f t="shared" si="0"/>
        <v>0</v>
      </c>
      <c r="L6" s="126">
        <f t="shared" si="0"/>
        <v>0</v>
      </c>
      <c r="M6" s="126">
        <f t="shared" si="0"/>
        <v>0</v>
      </c>
      <c r="N6" s="126">
        <f t="shared" si="0"/>
        <v>0</v>
      </c>
      <c r="O6" s="126">
        <f t="shared" si="0"/>
        <v>0</v>
      </c>
      <c r="P6" s="126">
        <f t="shared" si="0"/>
        <v>0</v>
      </c>
      <c r="Q6" s="126">
        <f t="shared" si="0"/>
        <v>0</v>
      </c>
      <c r="R6" s="126">
        <f t="shared" si="0"/>
        <v>0</v>
      </c>
      <c r="S6" s="126">
        <f t="shared" si="0"/>
        <v>0</v>
      </c>
      <c r="T6" s="126">
        <f t="shared" si="0"/>
        <v>0</v>
      </c>
      <c r="U6" s="126">
        <f t="shared" si="0"/>
        <v>0</v>
      </c>
      <c r="V6" s="126">
        <f t="shared" si="0"/>
        <v>0</v>
      </c>
      <c r="W6" s="126">
        <f t="shared" si="0"/>
        <v>0</v>
      </c>
      <c r="X6" s="126">
        <f t="shared" si="0"/>
        <v>0</v>
      </c>
      <c r="Y6" s="126">
        <f t="shared" si="0"/>
        <v>0</v>
      </c>
      <c r="Z6" s="126">
        <f t="shared" si="0"/>
        <v>0</v>
      </c>
      <c r="AA6" s="126">
        <f t="shared" si="0"/>
        <v>0</v>
      </c>
      <c r="AB6" s="126">
        <f t="shared" si="0"/>
        <v>0</v>
      </c>
      <c r="AC6" s="126">
        <f t="shared" si="0"/>
        <v>0</v>
      </c>
      <c r="AF6" s="128"/>
    </row>
    <row r="7" spans="2:32" ht="20.100000000000001" customHeight="1" x14ac:dyDescent="0.2">
      <c r="B7" s="20">
        <f>' اطلاعات حقوقی و حکم '!B7</f>
        <v>1</v>
      </c>
      <c r="C7" s="20">
        <f>' اطلاعات حقوقی و حکم '!C7</f>
        <v>0</v>
      </c>
      <c r="D7" s="20">
        <f>' اطلاعات حقوقی و حکم '!D7</f>
        <v>0</v>
      </c>
      <c r="E7" s="20">
        <f>' ثبت عملیات ماهانه '!E7</f>
        <v>0</v>
      </c>
      <c r="F7" s="20">
        <f>' ثبت عملیات ماهانه '!E7*' اطلاعات حقوقی و حکم '!M7</f>
        <v>0</v>
      </c>
      <c r="G7" s="20">
        <f>IF(E7=0,0,((' اطلاعات حقوقی و حکم '!N7+' اطلاعات حقوقی و حکم '!S7)/30)/(ROUND(' مبنا '!$D$14/60+' مبنا '!$D$13,2))*(' مبنا '!$D$15)*(' ثبت عملیات ماهانه '!G7/60+' ثبت عملیات ماهانه '!F7))</f>
        <v>0</v>
      </c>
      <c r="H7" s="20">
        <f>' اطلاعات حقوقی و حکم '!O7/' مبنا '!$D$10*' ثبت عملیات ماهانه '!E7</f>
        <v>0</v>
      </c>
      <c r="I7" s="20">
        <f>' اطلاعات حقوقی و حکم '!P7/' مبنا '!$D$10*' ثبت عملیات ماهانه '!E7</f>
        <v>0</v>
      </c>
      <c r="J7" s="20">
        <f>' اطلاعات حقوقی و حکم '!R7/' مبنا '!$D$10*' ثبت عملیات ماهانه '!E7</f>
        <v>0</v>
      </c>
      <c r="K7" s="20">
        <f>' اطلاعات حقوقی و حکم '!S7/30*' ثبت عملیات ماهانه '!E7</f>
        <v>0</v>
      </c>
      <c r="L7" s="20">
        <f>' اطلاعات حقوقی و حکم '!T7/30*' ثبت عملیات ماهانه '!E7</f>
        <v>0</v>
      </c>
      <c r="M7" s="20">
        <f>' اطلاعات حقوقی و حکم '!U7/30*' ثبت عملیات ماهانه '!E7</f>
        <v>0</v>
      </c>
      <c r="N7" s="20">
        <f>' اطلاعات حقوقی و حکم '!V7/30*' ثبت عملیات ماهانه '!E7</f>
        <v>0</v>
      </c>
      <c r="O7" s="20">
        <f>' اطلاعات حقوقی و حکم '!W7/30*' ثبت عملیات ماهانه '!E7</f>
        <v>0</v>
      </c>
      <c r="P7" s="17">
        <f>IF(E7=0,0,(((' اطلاعات حقوقی و حکم '!N7+' اطلاعات حقوقی و حکم '!S7)/30)/(ROUND(' مبنا '!$D$14/60+' مبنا '!$D$13,2))*((' ثبت عملیات ماهانه '!I7/60)+' ثبت عملیات ماهانه '!H7)*(' ثبت عملیات ماهانه '!J7/100)))</f>
        <v>0</v>
      </c>
      <c r="Q7" s="20">
        <f>' ثبت عملیات ماهانه '!K7</f>
        <v>0</v>
      </c>
      <c r="R7" s="20">
        <f>' ثبت عملیات ماهانه '!L7</f>
        <v>0</v>
      </c>
      <c r="S7" s="20">
        <f>SUM(G7:R7)</f>
        <v>0</v>
      </c>
      <c r="T7" s="20">
        <f>S7+F7</f>
        <v>0</v>
      </c>
      <c r="U7" s="20">
        <f>T7-O7-Z7-R7</f>
        <v>0</v>
      </c>
      <c r="V7" s="20">
        <f>T7-N7-J7</f>
        <v>0</v>
      </c>
      <c r="W7" s="20">
        <f>' ثبت عملیات ماهانه '!M7</f>
        <v>0</v>
      </c>
      <c r="X7" s="20">
        <f>' ثبت عملیات ماهانه '!N7</f>
        <v>0</v>
      </c>
      <c r="Y7" s="20">
        <f>' ثبت عملیات ماهانه '!O7</f>
        <v>0</v>
      </c>
      <c r="Z7" s="20">
        <f>V7*' اطلاعات حقوقی و حکم '!X7</f>
        <v>0</v>
      </c>
      <c r="AA7" s="20">
        <f>V7*' اطلاعات حقوقی و حکم '!Y7</f>
        <v>0</v>
      </c>
      <c r="AB7" s="20">
        <f>' جدول مالیات حقوق '!Q6</f>
        <v>0</v>
      </c>
      <c r="AC7" s="20">
        <f>T7-W7-X7-Y7-Z7-AB7</f>
        <v>0</v>
      </c>
    </row>
    <row r="8" spans="2:32" ht="20.100000000000001" customHeight="1" x14ac:dyDescent="0.2">
      <c r="B8" s="20">
        <f>' اطلاعات حقوقی و حکم '!B8</f>
        <v>2</v>
      </c>
      <c r="C8" s="20">
        <f>' اطلاعات حقوقی و حکم '!C8</f>
        <v>0</v>
      </c>
      <c r="D8" s="20">
        <f>' اطلاعات حقوقی و حکم '!D8</f>
        <v>0</v>
      </c>
      <c r="E8" s="20">
        <f>' ثبت عملیات ماهانه '!E8</f>
        <v>0</v>
      </c>
      <c r="F8" s="20">
        <f>' ثبت عملیات ماهانه '!E8*' اطلاعات حقوقی و حکم '!M8</f>
        <v>0</v>
      </c>
      <c r="G8" s="20">
        <f>IF(E8=0,0,((' اطلاعات حقوقی و حکم '!N8+' اطلاعات حقوقی و حکم '!S8)/30)/(ROUND(' مبنا '!$D$14/60+' مبنا '!$D$13,2))*(' مبنا '!$D$15)*(' ثبت عملیات ماهانه '!G8/60+' ثبت عملیات ماهانه '!F8))</f>
        <v>0</v>
      </c>
      <c r="H8" s="20">
        <f>' اطلاعات حقوقی و حکم '!O8/' مبنا '!$D$10*' ثبت عملیات ماهانه '!E8</f>
        <v>0</v>
      </c>
      <c r="I8" s="20">
        <f>' اطلاعات حقوقی و حکم '!P8/' مبنا '!$D$10*' ثبت عملیات ماهانه '!E8</f>
        <v>0</v>
      </c>
      <c r="J8" s="20">
        <f>' اطلاعات حقوقی و حکم '!R8/' مبنا '!$D$10*' ثبت عملیات ماهانه '!E8</f>
        <v>0</v>
      </c>
      <c r="K8" s="20">
        <f>' اطلاعات حقوقی و حکم '!S8/30*' ثبت عملیات ماهانه '!E8</f>
        <v>0</v>
      </c>
      <c r="L8" s="20">
        <f>' اطلاعات حقوقی و حکم '!T8/30*' ثبت عملیات ماهانه '!E8</f>
        <v>0</v>
      </c>
      <c r="M8" s="20">
        <f>' اطلاعات حقوقی و حکم '!U8/30*' ثبت عملیات ماهانه '!E8</f>
        <v>0</v>
      </c>
      <c r="N8" s="20">
        <f>' اطلاعات حقوقی و حکم '!V8/30*' ثبت عملیات ماهانه '!E8</f>
        <v>0</v>
      </c>
      <c r="O8" s="20">
        <f>' اطلاعات حقوقی و حکم '!W8/30*' ثبت عملیات ماهانه '!E8</f>
        <v>0</v>
      </c>
      <c r="P8" s="17">
        <f>IF(E8=0,0,(((' اطلاعات حقوقی و حکم '!N8+' اطلاعات حقوقی و حکم '!S8)/30)/(ROUND(' مبنا '!$D$14/60+' مبنا '!$D$13,2))*((' ثبت عملیات ماهانه '!I8/60)+' ثبت عملیات ماهانه '!H8)*(' ثبت عملیات ماهانه '!J8/100)))</f>
        <v>0</v>
      </c>
      <c r="Q8" s="20">
        <f>' ثبت عملیات ماهانه '!K8</f>
        <v>0</v>
      </c>
      <c r="R8" s="20">
        <f>' ثبت عملیات ماهانه '!L8</f>
        <v>0</v>
      </c>
      <c r="S8" s="20">
        <f t="shared" ref="S8:S36" si="1">SUM(G8:R8)</f>
        <v>0</v>
      </c>
      <c r="T8" s="20">
        <f t="shared" ref="T8:T36" si="2">S8+F8</f>
        <v>0</v>
      </c>
      <c r="U8" s="20">
        <f t="shared" ref="U8:U36" si="3">T8-O8-Z8-R8</f>
        <v>0</v>
      </c>
      <c r="V8" s="20">
        <f t="shared" ref="V8:V36" si="4">T8-N8-J8</f>
        <v>0</v>
      </c>
      <c r="W8" s="20">
        <f>' ثبت عملیات ماهانه '!M8</f>
        <v>0</v>
      </c>
      <c r="X8" s="20">
        <f>' ثبت عملیات ماهانه '!N8</f>
        <v>0</v>
      </c>
      <c r="Y8" s="20">
        <f>' ثبت عملیات ماهانه '!O8</f>
        <v>0</v>
      </c>
      <c r="Z8" s="20">
        <f>V8*' اطلاعات حقوقی و حکم '!X8</f>
        <v>0</v>
      </c>
      <c r="AA8" s="20">
        <f>V8*' اطلاعات حقوقی و حکم '!Y8</f>
        <v>0</v>
      </c>
      <c r="AB8" s="20">
        <f>' جدول مالیات حقوق '!Q7</f>
        <v>0</v>
      </c>
      <c r="AC8" s="20">
        <f t="shared" ref="AC8:AC36" si="5">T8-W8-X8-Y8-Z8-AB8</f>
        <v>0</v>
      </c>
    </row>
    <row r="9" spans="2:32" ht="20.100000000000001" customHeight="1" x14ac:dyDescent="0.2">
      <c r="B9" s="20">
        <f>' اطلاعات حقوقی و حکم '!B9</f>
        <v>3</v>
      </c>
      <c r="C9" s="20">
        <f>' اطلاعات حقوقی و حکم '!C9</f>
        <v>0</v>
      </c>
      <c r="D9" s="20">
        <f>' اطلاعات حقوقی و حکم '!D9</f>
        <v>0</v>
      </c>
      <c r="E9" s="20">
        <f>' ثبت عملیات ماهانه '!E9</f>
        <v>0</v>
      </c>
      <c r="F9" s="20">
        <f>' ثبت عملیات ماهانه '!E9*' اطلاعات حقوقی و حکم '!M9</f>
        <v>0</v>
      </c>
      <c r="G9" s="20">
        <f>IF(E9=0,0,((' اطلاعات حقوقی و حکم '!N9+' اطلاعات حقوقی و حکم '!S9)/30)/(ROUND(' مبنا '!$D$14/60+' مبنا '!$D$13,2))*(' مبنا '!$D$15)*(' ثبت عملیات ماهانه '!G9/60+' ثبت عملیات ماهانه '!F9))</f>
        <v>0</v>
      </c>
      <c r="H9" s="20">
        <f>' اطلاعات حقوقی و حکم '!O9/' مبنا '!$D$10*' ثبت عملیات ماهانه '!E9</f>
        <v>0</v>
      </c>
      <c r="I9" s="20">
        <f>' اطلاعات حقوقی و حکم '!P9/' مبنا '!$D$10*' ثبت عملیات ماهانه '!E9</f>
        <v>0</v>
      </c>
      <c r="J9" s="20">
        <f>' اطلاعات حقوقی و حکم '!R9/' مبنا '!$D$10*' ثبت عملیات ماهانه '!E9</f>
        <v>0</v>
      </c>
      <c r="K9" s="20">
        <f>' اطلاعات حقوقی و حکم '!S9/30*' ثبت عملیات ماهانه '!E9</f>
        <v>0</v>
      </c>
      <c r="L9" s="20">
        <f>' اطلاعات حقوقی و حکم '!T9/30*' ثبت عملیات ماهانه '!E9</f>
        <v>0</v>
      </c>
      <c r="M9" s="20">
        <f>' اطلاعات حقوقی و حکم '!U9/30*' ثبت عملیات ماهانه '!E9</f>
        <v>0</v>
      </c>
      <c r="N9" s="20">
        <f>' اطلاعات حقوقی و حکم '!V9/30*' ثبت عملیات ماهانه '!E9</f>
        <v>0</v>
      </c>
      <c r="O9" s="20">
        <f>' اطلاعات حقوقی و حکم '!W9/30*' ثبت عملیات ماهانه '!E9</f>
        <v>0</v>
      </c>
      <c r="P9" s="17">
        <f>IF(E9=0,0,(((' اطلاعات حقوقی و حکم '!N9+' اطلاعات حقوقی و حکم '!S9)/30)/(ROUND(' مبنا '!$D$14/60+' مبنا '!$D$13,2))*((' ثبت عملیات ماهانه '!I9/60)+' ثبت عملیات ماهانه '!H9)*(' ثبت عملیات ماهانه '!J9/100)))</f>
        <v>0</v>
      </c>
      <c r="Q9" s="20">
        <f>' ثبت عملیات ماهانه '!K9</f>
        <v>0</v>
      </c>
      <c r="R9" s="20">
        <f>' ثبت عملیات ماهانه '!L9</f>
        <v>0</v>
      </c>
      <c r="S9" s="20">
        <f t="shared" si="1"/>
        <v>0</v>
      </c>
      <c r="T9" s="20">
        <f t="shared" si="2"/>
        <v>0</v>
      </c>
      <c r="U9" s="20">
        <f t="shared" si="3"/>
        <v>0</v>
      </c>
      <c r="V9" s="20">
        <f t="shared" si="4"/>
        <v>0</v>
      </c>
      <c r="W9" s="20">
        <f>' ثبت عملیات ماهانه '!M9</f>
        <v>0</v>
      </c>
      <c r="X9" s="20">
        <f>' ثبت عملیات ماهانه '!N9</f>
        <v>0</v>
      </c>
      <c r="Y9" s="20">
        <f>' ثبت عملیات ماهانه '!O9</f>
        <v>0</v>
      </c>
      <c r="Z9" s="20">
        <f>V9*' اطلاعات حقوقی و حکم '!X9</f>
        <v>0</v>
      </c>
      <c r="AA9" s="20">
        <f>V9*' اطلاعات حقوقی و حکم '!Y9</f>
        <v>0</v>
      </c>
      <c r="AB9" s="20">
        <f>' جدول مالیات حقوق '!Q8</f>
        <v>0</v>
      </c>
      <c r="AC9" s="20">
        <f t="shared" si="5"/>
        <v>0</v>
      </c>
    </row>
    <row r="10" spans="2:32" ht="20.100000000000001" customHeight="1" x14ac:dyDescent="0.2">
      <c r="B10" s="20">
        <f>' اطلاعات حقوقی و حکم '!B10</f>
        <v>4</v>
      </c>
      <c r="C10" s="20">
        <f>' اطلاعات حقوقی و حکم '!C10</f>
        <v>0</v>
      </c>
      <c r="D10" s="20">
        <f>' اطلاعات حقوقی و حکم '!D10</f>
        <v>0</v>
      </c>
      <c r="E10" s="20">
        <f>' ثبت عملیات ماهانه '!E10</f>
        <v>0</v>
      </c>
      <c r="F10" s="20">
        <f>' ثبت عملیات ماهانه '!E10*' اطلاعات حقوقی و حکم '!M10</f>
        <v>0</v>
      </c>
      <c r="G10" s="20">
        <f>IF(E10=0,0,((' اطلاعات حقوقی و حکم '!N10+' اطلاعات حقوقی و حکم '!S10)/30)/(ROUND(' مبنا '!$D$14/60+' مبنا '!$D$13,2))*(' مبنا '!$D$15)*(' ثبت عملیات ماهانه '!G10/60+' ثبت عملیات ماهانه '!F10))</f>
        <v>0</v>
      </c>
      <c r="H10" s="20">
        <f>' اطلاعات حقوقی و حکم '!O10/' مبنا '!$D$10*' ثبت عملیات ماهانه '!E10</f>
        <v>0</v>
      </c>
      <c r="I10" s="20">
        <f>' اطلاعات حقوقی و حکم '!P10/' مبنا '!$D$10*' ثبت عملیات ماهانه '!E10</f>
        <v>0</v>
      </c>
      <c r="J10" s="20">
        <f>' اطلاعات حقوقی و حکم '!R10/' مبنا '!$D$10*' ثبت عملیات ماهانه '!E10</f>
        <v>0</v>
      </c>
      <c r="K10" s="20">
        <f>' اطلاعات حقوقی و حکم '!S10/30*' ثبت عملیات ماهانه '!E10</f>
        <v>0</v>
      </c>
      <c r="L10" s="20">
        <f>' اطلاعات حقوقی و حکم '!T10/30*' ثبت عملیات ماهانه '!E10</f>
        <v>0</v>
      </c>
      <c r="M10" s="20">
        <f>' اطلاعات حقوقی و حکم '!U10/30*' ثبت عملیات ماهانه '!E10</f>
        <v>0</v>
      </c>
      <c r="N10" s="20">
        <f>' اطلاعات حقوقی و حکم '!V10/30*' ثبت عملیات ماهانه '!E10</f>
        <v>0</v>
      </c>
      <c r="O10" s="20">
        <f>' اطلاعات حقوقی و حکم '!W10/30*' ثبت عملیات ماهانه '!E10</f>
        <v>0</v>
      </c>
      <c r="P10" s="17">
        <f>IF(E10=0,0,(((' اطلاعات حقوقی و حکم '!N10+' اطلاعات حقوقی و حکم '!S10)/30)/(ROUND(' مبنا '!$D$14/60+' مبنا '!$D$13,2))*((' ثبت عملیات ماهانه '!I10/60)+' ثبت عملیات ماهانه '!H10)*(' ثبت عملیات ماهانه '!J10/100)))</f>
        <v>0</v>
      </c>
      <c r="Q10" s="20">
        <f>' ثبت عملیات ماهانه '!K10</f>
        <v>0</v>
      </c>
      <c r="R10" s="20">
        <f>' ثبت عملیات ماهانه '!L10</f>
        <v>0</v>
      </c>
      <c r="S10" s="20">
        <f t="shared" si="1"/>
        <v>0</v>
      </c>
      <c r="T10" s="20">
        <f t="shared" si="2"/>
        <v>0</v>
      </c>
      <c r="U10" s="20">
        <f t="shared" si="3"/>
        <v>0</v>
      </c>
      <c r="V10" s="20">
        <f t="shared" si="4"/>
        <v>0</v>
      </c>
      <c r="W10" s="20">
        <f>' ثبت عملیات ماهانه '!M10</f>
        <v>0</v>
      </c>
      <c r="X10" s="20">
        <f>' ثبت عملیات ماهانه '!N10</f>
        <v>0</v>
      </c>
      <c r="Y10" s="20">
        <f>' ثبت عملیات ماهانه '!O10</f>
        <v>0</v>
      </c>
      <c r="Z10" s="20">
        <f>V10*' اطلاعات حقوقی و حکم '!X10</f>
        <v>0</v>
      </c>
      <c r="AA10" s="20">
        <f>V10*' اطلاعات حقوقی و حکم '!Y10</f>
        <v>0</v>
      </c>
      <c r="AB10" s="20">
        <f>' جدول مالیات حقوق '!Q9</f>
        <v>0</v>
      </c>
      <c r="AC10" s="20">
        <f t="shared" si="5"/>
        <v>0</v>
      </c>
    </row>
    <row r="11" spans="2:32" ht="20.100000000000001" customHeight="1" x14ac:dyDescent="0.2">
      <c r="B11" s="20">
        <f>' اطلاعات حقوقی و حکم '!B11</f>
        <v>5</v>
      </c>
      <c r="C11" s="20">
        <f>' اطلاعات حقوقی و حکم '!C11</f>
        <v>0</v>
      </c>
      <c r="D11" s="20">
        <f>' اطلاعات حقوقی و حکم '!D11</f>
        <v>0</v>
      </c>
      <c r="E11" s="20">
        <f>' ثبت عملیات ماهانه '!E11</f>
        <v>0</v>
      </c>
      <c r="F11" s="20">
        <f>' ثبت عملیات ماهانه '!E11*' اطلاعات حقوقی و حکم '!M11</f>
        <v>0</v>
      </c>
      <c r="G11" s="20">
        <f>IF(E11=0,0,((' اطلاعات حقوقی و حکم '!N11+' اطلاعات حقوقی و حکم '!S11)/30)/(ROUND(' مبنا '!$D$14/60+' مبنا '!$D$13,2))*(' مبنا '!$D$15)*(' ثبت عملیات ماهانه '!G11/60+' ثبت عملیات ماهانه '!F11))</f>
        <v>0</v>
      </c>
      <c r="H11" s="20">
        <f>' اطلاعات حقوقی و حکم '!O11/' مبنا '!$D$10*' ثبت عملیات ماهانه '!E11</f>
        <v>0</v>
      </c>
      <c r="I11" s="20">
        <f>' اطلاعات حقوقی و حکم '!P11/' مبنا '!$D$10*' ثبت عملیات ماهانه '!E11</f>
        <v>0</v>
      </c>
      <c r="J11" s="20">
        <f>' اطلاعات حقوقی و حکم '!R11/' مبنا '!$D$10*' ثبت عملیات ماهانه '!E11</f>
        <v>0</v>
      </c>
      <c r="K11" s="20">
        <f>' اطلاعات حقوقی و حکم '!S11/30*' ثبت عملیات ماهانه '!E11</f>
        <v>0</v>
      </c>
      <c r="L11" s="20">
        <f>' اطلاعات حقوقی و حکم '!T11/30*' ثبت عملیات ماهانه '!E11</f>
        <v>0</v>
      </c>
      <c r="M11" s="20">
        <f>' اطلاعات حقوقی و حکم '!U11/30*' ثبت عملیات ماهانه '!E11</f>
        <v>0</v>
      </c>
      <c r="N11" s="20">
        <f>' اطلاعات حقوقی و حکم '!V11/30*' ثبت عملیات ماهانه '!E11</f>
        <v>0</v>
      </c>
      <c r="O11" s="20">
        <f>' اطلاعات حقوقی و حکم '!W11/30*' ثبت عملیات ماهانه '!E11</f>
        <v>0</v>
      </c>
      <c r="P11" s="17">
        <f>IF(E11=0,0,(((' اطلاعات حقوقی و حکم '!N11+' اطلاعات حقوقی و حکم '!S11)/30)/(ROUND(' مبنا '!$D$14/60+' مبنا '!$D$13,2))*((' ثبت عملیات ماهانه '!I11/60)+' ثبت عملیات ماهانه '!H11)*(' ثبت عملیات ماهانه '!J11/100)))</f>
        <v>0</v>
      </c>
      <c r="Q11" s="20">
        <f>' ثبت عملیات ماهانه '!K11</f>
        <v>0</v>
      </c>
      <c r="R11" s="20">
        <f>' ثبت عملیات ماهانه '!L11</f>
        <v>0</v>
      </c>
      <c r="S11" s="20">
        <f t="shared" si="1"/>
        <v>0</v>
      </c>
      <c r="T11" s="20">
        <f t="shared" si="2"/>
        <v>0</v>
      </c>
      <c r="U11" s="20">
        <f t="shared" si="3"/>
        <v>0</v>
      </c>
      <c r="V11" s="20">
        <f t="shared" si="4"/>
        <v>0</v>
      </c>
      <c r="W11" s="20">
        <f>' ثبت عملیات ماهانه '!M11</f>
        <v>0</v>
      </c>
      <c r="X11" s="20">
        <f>' ثبت عملیات ماهانه '!N11</f>
        <v>0</v>
      </c>
      <c r="Y11" s="20">
        <f>' ثبت عملیات ماهانه '!O11</f>
        <v>0</v>
      </c>
      <c r="Z11" s="20">
        <f>V11*' اطلاعات حقوقی و حکم '!X11</f>
        <v>0</v>
      </c>
      <c r="AA11" s="20">
        <f>V11*' اطلاعات حقوقی و حکم '!Y11</f>
        <v>0</v>
      </c>
      <c r="AB11" s="20">
        <f>' جدول مالیات حقوق '!Q10</f>
        <v>0</v>
      </c>
      <c r="AC11" s="20">
        <f t="shared" si="5"/>
        <v>0</v>
      </c>
    </row>
    <row r="12" spans="2:32" ht="20.100000000000001" customHeight="1" x14ac:dyDescent="0.2">
      <c r="B12" s="20">
        <f>' اطلاعات حقوقی و حکم '!B12</f>
        <v>6</v>
      </c>
      <c r="C12" s="20">
        <f>' اطلاعات حقوقی و حکم '!C12</f>
        <v>0</v>
      </c>
      <c r="D12" s="20">
        <f>' اطلاعات حقوقی و حکم '!D12</f>
        <v>0</v>
      </c>
      <c r="E12" s="20">
        <f>' ثبت عملیات ماهانه '!E12</f>
        <v>0</v>
      </c>
      <c r="F12" s="20">
        <f>' ثبت عملیات ماهانه '!E12*' اطلاعات حقوقی و حکم '!M12</f>
        <v>0</v>
      </c>
      <c r="G12" s="20">
        <f>IF(E12=0,0,((' اطلاعات حقوقی و حکم '!N12+' اطلاعات حقوقی و حکم '!S12)/30)/(ROUND(' مبنا '!$D$14/60+' مبنا '!$D$13,2))*(' مبنا '!$D$15)*(' ثبت عملیات ماهانه '!G12/60+' ثبت عملیات ماهانه '!F12))</f>
        <v>0</v>
      </c>
      <c r="H12" s="20">
        <f>' اطلاعات حقوقی و حکم '!O12/' مبنا '!$D$10*' ثبت عملیات ماهانه '!E12</f>
        <v>0</v>
      </c>
      <c r="I12" s="20">
        <f>' اطلاعات حقوقی و حکم '!P12/' مبنا '!$D$10*' ثبت عملیات ماهانه '!E12</f>
        <v>0</v>
      </c>
      <c r="J12" s="20">
        <f>' اطلاعات حقوقی و حکم '!R12/' مبنا '!$D$10*' ثبت عملیات ماهانه '!E12</f>
        <v>0</v>
      </c>
      <c r="K12" s="20">
        <f>' اطلاعات حقوقی و حکم '!S12/30*' ثبت عملیات ماهانه '!E12</f>
        <v>0</v>
      </c>
      <c r="L12" s="20">
        <f>' اطلاعات حقوقی و حکم '!T12/30*' ثبت عملیات ماهانه '!E12</f>
        <v>0</v>
      </c>
      <c r="M12" s="20">
        <f>' اطلاعات حقوقی و حکم '!U12/30*' ثبت عملیات ماهانه '!E12</f>
        <v>0</v>
      </c>
      <c r="N12" s="20">
        <f>' اطلاعات حقوقی و حکم '!V12/30*' ثبت عملیات ماهانه '!E12</f>
        <v>0</v>
      </c>
      <c r="O12" s="20">
        <f>' اطلاعات حقوقی و حکم '!W12/30*' ثبت عملیات ماهانه '!E12</f>
        <v>0</v>
      </c>
      <c r="P12" s="17">
        <f>IF(E12=0,0,(((' اطلاعات حقوقی و حکم '!N12+' اطلاعات حقوقی و حکم '!S12)/30)/(ROUND(' مبنا '!$D$14/60+' مبنا '!$D$13,2))*((' ثبت عملیات ماهانه '!I12/60)+' ثبت عملیات ماهانه '!H12)*(' ثبت عملیات ماهانه '!J12/100)))</f>
        <v>0</v>
      </c>
      <c r="Q12" s="20">
        <f>' ثبت عملیات ماهانه '!K12</f>
        <v>0</v>
      </c>
      <c r="R12" s="20">
        <f>' ثبت عملیات ماهانه '!L12</f>
        <v>0</v>
      </c>
      <c r="S12" s="20">
        <f t="shared" si="1"/>
        <v>0</v>
      </c>
      <c r="T12" s="20">
        <f t="shared" si="2"/>
        <v>0</v>
      </c>
      <c r="U12" s="20">
        <f t="shared" si="3"/>
        <v>0</v>
      </c>
      <c r="V12" s="20">
        <f t="shared" si="4"/>
        <v>0</v>
      </c>
      <c r="W12" s="20">
        <f>' ثبت عملیات ماهانه '!M12</f>
        <v>0</v>
      </c>
      <c r="X12" s="20">
        <f>' ثبت عملیات ماهانه '!N12</f>
        <v>0</v>
      </c>
      <c r="Y12" s="20">
        <f>' ثبت عملیات ماهانه '!O12</f>
        <v>0</v>
      </c>
      <c r="Z12" s="20">
        <f>V12*' اطلاعات حقوقی و حکم '!X12</f>
        <v>0</v>
      </c>
      <c r="AA12" s="20">
        <f>V12*' اطلاعات حقوقی و حکم '!Y12</f>
        <v>0</v>
      </c>
      <c r="AB12" s="20">
        <f>' جدول مالیات حقوق '!Q11</f>
        <v>0</v>
      </c>
      <c r="AC12" s="20">
        <f t="shared" si="5"/>
        <v>0</v>
      </c>
    </row>
    <row r="13" spans="2:32" ht="20.100000000000001" customHeight="1" x14ac:dyDescent="0.2">
      <c r="B13" s="20">
        <f>' اطلاعات حقوقی و حکم '!B13</f>
        <v>7</v>
      </c>
      <c r="C13" s="20">
        <f>' اطلاعات حقوقی و حکم '!C13</f>
        <v>0</v>
      </c>
      <c r="D13" s="20">
        <f>' اطلاعات حقوقی و حکم '!D13</f>
        <v>0</v>
      </c>
      <c r="E13" s="20">
        <f>' ثبت عملیات ماهانه '!E13</f>
        <v>0</v>
      </c>
      <c r="F13" s="20">
        <f>' ثبت عملیات ماهانه '!E13*' اطلاعات حقوقی و حکم '!M13</f>
        <v>0</v>
      </c>
      <c r="G13" s="20">
        <f>IF(E13=0,0,((' اطلاعات حقوقی و حکم '!N13+' اطلاعات حقوقی و حکم '!S13)/30)/(ROUND(' مبنا '!$D$14/60+' مبنا '!$D$13,2))*(' مبنا '!$D$15)*(' ثبت عملیات ماهانه '!G13/60+' ثبت عملیات ماهانه '!F13))</f>
        <v>0</v>
      </c>
      <c r="H13" s="20">
        <f>' اطلاعات حقوقی و حکم '!O13/' مبنا '!$D$10*' ثبت عملیات ماهانه '!E13</f>
        <v>0</v>
      </c>
      <c r="I13" s="20">
        <f>' اطلاعات حقوقی و حکم '!P13/' مبنا '!$D$10*' ثبت عملیات ماهانه '!E13</f>
        <v>0</v>
      </c>
      <c r="J13" s="20">
        <f>' اطلاعات حقوقی و حکم '!R13/' مبنا '!$D$10*' ثبت عملیات ماهانه '!E13</f>
        <v>0</v>
      </c>
      <c r="K13" s="20">
        <f>' اطلاعات حقوقی و حکم '!S13/30*' ثبت عملیات ماهانه '!E13</f>
        <v>0</v>
      </c>
      <c r="L13" s="20">
        <f>' اطلاعات حقوقی و حکم '!T13/30*' ثبت عملیات ماهانه '!E13</f>
        <v>0</v>
      </c>
      <c r="M13" s="20">
        <f>' اطلاعات حقوقی و حکم '!U13/30*' ثبت عملیات ماهانه '!E13</f>
        <v>0</v>
      </c>
      <c r="N13" s="20">
        <f>' اطلاعات حقوقی و حکم '!V13/30*' ثبت عملیات ماهانه '!E13</f>
        <v>0</v>
      </c>
      <c r="O13" s="20">
        <f>' اطلاعات حقوقی و حکم '!W13/30*' ثبت عملیات ماهانه '!E13</f>
        <v>0</v>
      </c>
      <c r="P13" s="17">
        <f>IF(E13=0,0,(((' اطلاعات حقوقی و حکم '!N13+' اطلاعات حقوقی و حکم '!S13)/30)/(ROUND(' مبنا '!$D$14/60+' مبنا '!$D$13,2))*((' ثبت عملیات ماهانه '!I13/60)+' ثبت عملیات ماهانه '!H13)*(' ثبت عملیات ماهانه '!J13/100)))</f>
        <v>0</v>
      </c>
      <c r="Q13" s="20">
        <f>' ثبت عملیات ماهانه '!K13</f>
        <v>0</v>
      </c>
      <c r="R13" s="20">
        <f>' ثبت عملیات ماهانه '!L13</f>
        <v>0</v>
      </c>
      <c r="S13" s="20">
        <f t="shared" si="1"/>
        <v>0</v>
      </c>
      <c r="T13" s="20">
        <f t="shared" si="2"/>
        <v>0</v>
      </c>
      <c r="U13" s="20">
        <f t="shared" si="3"/>
        <v>0</v>
      </c>
      <c r="V13" s="20">
        <f t="shared" si="4"/>
        <v>0</v>
      </c>
      <c r="W13" s="20">
        <f>' ثبت عملیات ماهانه '!M13</f>
        <v>0</v>
      </c>
      <c r="X13" s="20">
        <f>' ثبت عملیات ماهانه '!N13</f>
        <v>0</v>
      </c>
      <c r="Y13" s="20">
        <f>' ثبت عملیات ماهانه '!O13</f>
        <v>0</v>
      </c>
      <c r="Z13" s="20">
        <f>V13*' اطلاعات حقوقی و حکم '!X13</f>
        <v>0</v>
      </c>
      <c r="AA13" s="20">
        <f>V13*' اطلاعات حقوقی و حکم '!Y13</f>
        <v>0</v>
      </c>
      <c r="AB13" s="20">
        <f>' جدول مالیات حقوق '!Q12</f>
        <v>0</v>
      </c>
      <c r="AC13" s="20">
        <f t="shared" si="5"/>
        <v>0</v>
      </c>
    </row>
    <row r="14" spans="2:32" ht="20.100000000000001" customHeight="1" x14ac:dyDescent="0.2">
      <c r="B14" s="20">
        <f>' اطلاعات حقوقی و حکم '!B14</f>
        <v>8</v>
      </c>
      <c r="C14" s="20">
        <f>' اطلاعات حقوقی و حکم '!C14</f>
        <v>0</v>
      </c>
      <c r="D14" s="20">
        <f>' اطلاعات حقوقی و حکم '!D14</f>
        <v>0</v>
      </c>
      <c r="E14" s="20">
        <f>' ثبت عملیات ماهانه '!E14</f>
        <v>0</v>
      </c>
      <c r="F14" s="20">
        <f>' ثبت عملیات ماهانه '!E14*' اطلاعات حقوقی و حکم '!M14</f>
        <v>0</v>
      </c>
      <c r="G14" s="20">
        <f>IF(E14=0,0,((' اطلاعات حقوقی و حکم '!N14+' اطلاعات حقوقی و حکم '!S14)/30)/(ROUND(' مبنا '!$D$14/60+' مبنا '!$D$13,2))*(' مبنا '!$D$15)*(' ثبت عملیات ماهانه '!G14/60+' ثبت عملیات ماهانه '!F14))</f>
        <v>0</v>
      </c>
      <c r="H14" s="20">
        <f>' اطلاعات حقوقی و حکم '!O14/' مبنا '!$D$10*' ثبت عملیات ماهانه '!E14</f>
        <v>0</v>
      </c>
      <c r="I14" s="20">
        <f>' اطلاعات حقوقی و حکم '!P14/' مبنا '!$D$10*' ثبت عملیات ماهانه '!E14</f>
        <v>0</v>
      </c>
      <c r="J14" s="20">
        <f>' اطلاعات حقوقی و حکم '!R14/' مبنا '!$D$10*' ثبت عملیات ماهانه '!E14</f>
        <v>0</v>
      </c>
      <c r="K14" s="20">
        <f>' اطلاعات حقوقی و حکم '!S14/30*' ثبت عملیات ماهانه '!E14</f>
        <v>0</v>
      </c>
      <c r="L14" s="20">
        <f>' اطلاعات حقوقی و حکم '!T14/30*' ثبت عملیات ماهانه '!E14</f>
        <v>0</v>
      </c>
      <c r="M14" s="20">
        <f>' اطلاعات حقوقی و حکم '!U14/30*' ثبت عملیات ماهانه '!E14</f>
        <v>0</v>
      </c>
      <c r="N14" s="20">
        <f>' اطلاعات حقوقی و حکم '!V14/30*' ثبت عملیات ماهانه '!E14</f>
        <v>0</v>
      </c>
      <c r="O14" s="20">
        <f>' اطلاعات حقوقی و حکم '!W14/30*' ثبت عملیات ماهانه '!E14</f>
        <v>0</v>
      </c>
      <c r="P14" s="17">
        <f>IF(E14=0,0,(((' اطلاعات حقوقی و حکم '!N14+' اطلاعات حقوقی و حکم '!S14)/30)/(ROUND(' مبنا '!$D$14/60+' مبنا '!$D$13,2))*((' ثبت عملیات ماهانه '!I14/60)+' ثبت عملیات ماهانه '!H14)*(' ثبت عملیات ماهانه '!J14/100)))</f>
        <v>0</v>
      </c>
      <c r="Q14" s="20">
        <f>' ثبت عملیات ماهانه '!K14</f>
        <v>0</v>
      </c>
      <c r="R14" s="20">
        <f>' ثبت عملیات ماهانه '!L14</f>
        <v>0</v>
      </c>
      <c r="S14" s="20">
        <f t="shared" si="1"/>
        <v>0</v>
      </c>
      <c r="T14" s="20">
        <f t="shared" si="2"/>
        <v>0</v>
      </c>
      <c r="U14" s="20">
        <f t="shared" si="3"/>
        <v>0</v>
      </c>
      <c r="V14" s="20">
        <f t="shared" si="4"/>
        <v>0</v>
      </c>
      <c r="W14" s="20">
        <f>' ثبت عملیات ماهانه '!M14</f>
        <v>0</v>
      </c>
      <c r="X14" s="20">
        <f>' ثبت عملیات ماهانه '!N14</f>
        <v>0</v>
      </c>
      <c r="Y14" s="20">
        <f>' ثبت عملیات ماهانه '!O14</f>
        <v>0</v>
      </c>
      <c r="Z14" s="20">
        <f>V14*' اطلاعات حقوقی و حکم '!X14</f>
        <v>0</v>
      </c>
      <c r="AA14" s="20">
        <f>V14*' اطلاعات حقوقی و حکم '!Y14</f>
        <v>0</v>
      </c>
      <c r="AB14" s="20">
        <f>' جدول مالیات حقوق '!Q13</f>
        <v>0</v>
      </c>
      <c r="AC14" s="20">
        <f t="shared" si="5"/>
        <v>0</v>
      </c>
    </row>
    <row r="15" spans="2:32" ht="20.100000000000001" customHeight="1" x14ac:dyDescent="0.2">
      <c r="B15" s="20">
        <f>' اطلاعات حقوقی و حکم '!B15</f>
        <v>9</v>
      </c>
      <c r="C15" s="20">
        <f>' اطلاعات حقوقی و حکم '!C15</f>
        <v>0</v>
      </c>
      <c r="D15" s="20">
        <f>' اطلاعات حقوقی و حکم '!D15</f>
        <v>0</v>
      </c>
      <c r="E15" s="20">
        <f>' ثبت عملیات ماهانه '!E15</f>
        <v>0</v>
      </c>
      <c r="F15" s="20">
        <f>' ثبت عملیات ماهانه '!E15*' اطلاعات حقوقی و حکم '!M15</f>
        <v>0</v>
      </c>
      <c r="G15" s="20">
        <f>IF(E15=0,0,((' اطلاعات حقوقی و حکم '!N15+' اطلاعات حقوقی و حکم '!S15)/30)/(ROUND(' مبنا '!$D$14/60+' مبنا '!$D$13,2))*(' مبنا '!$D$15)*(' ثبت عملیات ماهانه '!G15/60+' ثبت عملیات ماهانه '!F15))</f>
        <v>0</v>
      </c>
      <c r="H15" s="20">
        <f>' اطلاعات حقوقی و حکم '!O15/' مبنا '!$D$10*' ثبت عملیات ماهانه '!E15</f>
        <v>0</v>
      </c>
      <c r="I15" s="20">
        <f>' اطلاعات حقوقی و حکم '!P15/' مبنا '!$D$10*' ثبت عملیات ماهانه '!E15</f>
        <v>0</v>
      </c>
      <c r="J15" s="20">
        <f>' اطلاعات حقوقی و حکم '!R15/' مبنا '!$D$10*' ثبت عملیات ماهانه '!E15</f>
        <v>0</v>
      </c>
      <c r="K15" s="20">
        <f>' اطلاعات حقوقی و حکم '!S15/30*' ثبت عملیات ماهانه '!E15</f>
        <v>0</v>
      </c>
      <c r="L15" s="20">
        <f>' اطلاعات حقوقی و حکم '!T15/30*' ثبت عملیات ماهانه '!E15</f>
        <v>0</v>
      </c>
      <c r="M15" s="20">
        <f>' اطلاعات حقوقی و حکم '!U15/30*' ثبت عملیات ماهانه '!E15</f>
        <v>0</v>
      </c>
      <c r="N15" s="20">
        <f>' اطلاعات حقوقی و حکم '!V15/30*' ثبت عملیات ماهانه '!E15</f>
        <v>0</v>
      </c>
      <c r="O15" s="20">
        <f>' اطلاعات حقوقی و حکم '!W15/30*' ثبت عملیات ماهانه '!E15</f>
        <v>0</v>
      </c>
      <c r="P15" s="17">
        <f>IF(E15=0,0,(((' اطلاعات حقوقی و حکم '!N15+' اطلاعات حقوقی و حکم '!S15)/30)/(ROUND(' مبنا '!$D$14/60+' مبنا '!$D$13,2))*((' ثبت عملیات ماهانه '!I15/60)+' ثبت عملیات ماهانه '!H15)*(' ثبت عملیات ماهانه '!J15/100)))</f>
        <v>0</v>
      </c>
      <c r="Q15" s="20">
        <f>' ثبت عملیات ماهانه '!K15</f>
        <v>0</v>
      </c>
      <c r="R15" s="20">
        <f>' ثبت عملیات ماهانه '!L15</f>
        <v>0</v>
      </c>
      <c r="S15" s="20">
        <f t="shared" si="1"/>
        <v>0</v>
      </c>
      <c r="T15" s="20">
        <f t="shared" si="2"/>
        <v>0</v>
      </c>
      <c r="U15" s="20">
        <f t="shared" si="3"/>
        <v>0</v>
      </c>
      <c r="V15" s="20">
        <f t="shared" si="4"/>
        <v>0</v>
      </c>
      <c r="W15" s="20">
        <f>' ثبت عملیات ماهانه '!M15</f>
        <v>0</v>
      </c>
      <c r="X15" s="20">
        <f>' ثبت عملیات ماهانه '!N15</f>
        <v>0</v>
      </c>
      <c r="Y15" s="20">
        <f>' ثبت عملیات ماهانه '!O15</f>
        <v>0</v>
      </c>
      <c r="Z15" s="20">
        <f>V15*' اطلاعات حقوقی و حکم '!X15</f>
        <v>0</v>
      </c>
      <c r="AA15" s="20">
        <f>V15*' اطلاعات حقوقی و حکم '!Y15</f>
        <v>0</v>
      </c>
      <c r="AB15" s="20">
        <f>' جدول مالیات حقوق '!Q14</f>
        <v>0</v>
      </c>
      <c r="AC15" s="20">
        <f t="shared" si="5"/>
        <v>0</v>
      </c>
    </row>
    <row r="16" spans="2:32" ht="20.100000000000001" customHeight="1" x14ac:dyDescent="0.2">
      <c r="B16" s="20">
        <f>' اطلاعات حقوقی و حکم '!B16</f>
        <v>10</v>
      </c>
      <c r="C16" s="20">
        <f>' اطلاعات حقوقی و حکم '!C16</f>
        <v>0</v>
      </c>
      <c r="D16" s="20">
        <f>' اطلاعات حقوقی و حکم '!D16</f>
        <v>0</v>
      </c>
      <c r="E16" s="20">
        <f>' ثبت عملیات ماهانه '!E16</f>
        <v>0</v>
      </c>
      <c r="F16" s="20">
        <f>' ثبت عملیات ماهانه '!E16*' اطلاعات حقوقی و حکم '!M16</f>
        <v>0</v>
      </c>
      <c r="G16" s="20">
        <f>IF(E16=0,0,((' اطلاعات حقوقی و حکم '!N16+' اطلاعات حقوقی و حکم '!S16)/30)/(ROUND(' مبنا '!$D$14/60+' مبنا '!$D$13,2))*(' مبنا '!$D$15)*(' ثبت عملیات ماهانه '!G16/60+' ثبت عملیات ماهانه '!F16))</f>
        <v>0</v>
      </c>
      <c r="H16" s="20">
        <f>' اطلاعات حقوقی و حکم '!O16/' مبنا '!$D$10*' ثبت عملیات ماهانه '!E16</f>
        <v>0</v>
      </c>
      <c r="I16" s="20">
        <f>' اطلاعات حقوقی و حکم '!P16/' مبنا '!$D$10*' ثبت عملیات ماهانه '!E16</f>
        <v>0</v>
      </c>
      <c r="J16" s="20">
        <f>' اطلاعات حقوقی و حکم '!R16/' مبنا '!$D$10*' ثبت عملیات ماهانه '!E16</f>
        <v>0</v>
      </c>
      <c r="K16" s="20">
        <f>' اطلاعات حقوقی و حکم '!S16/30*' ثبت عملیات ماهانه '!E16</f>
        <v>0</v>
      </c>
      <c r="L16" s="20">
        <f>' اطلاعات حقوقی و حکم '!T16/30*' ثبت عملیات ماهانه '!E16</f>
        <v>0</v>
      </c>
      <c r="M16" s="20">
        <f>' اطلاعات حقوقی و حکم '!U16/30*' ثبت عملیات ماهانه '!E16</f>
        <v>0</v>
      </c>
      <c r="N16" s="20">
        <f>' اطلاعات حقوقی و حکم '!V16/30*' ثبت عملیات ماهانه '!E16</f>
        <v>0</v>
      </c>
      <c r="O16" s="20">
        <f>' اطلاعات حقوقی و حکم '!W16/30*' ثبت عملیات ماهانه '!E16</f>
        <v>0</v>
      </c>
      <c r="P16" s="17">
        <f>IF(E16=0,0,(((' اطلاعات حقوقی و حکم '!N16+' اطلاعات حقوقی و حکم '!S16)/30)/(ROUND(' مبنا '!$D$14/60+' مبنا '!$D$13,2))*((' ثبت عملیات ماهانه '!I16/60)+' ثبت عملیات ماهانه '!H16)*(' ثبت عملیات ماهانه '!J16/100)))</f>
        <v>0</v>
      </c>
      <c r="Q16" s="20">
        <f>' ثبت عملیات ماهانه '!K16</f>
        <v>0</v>
      </c>
      <c r="R16" s="20">
        <f>' ثبت عملیات ماهانه '!L16</f>
        <v>0</v>
      </c>
      <c r="S16" s="20">
        <f t="shared" si="1"/>
        <v>0</v>
      </c>
      <c r="T16" s="20">
        <f t="shared" si="2"/>
        <v>0</v>
      </c>
      <c r="U16" s="20">
        <f t="shared" si="3"/>
        <v>0</v>
      </c>
      <c r="V16" s="20">
        <f t="shared" si="4"/>
        <v>0</v>
      </c>
      <c r="W16" s="20">
        <f>' ثبت عملیات ماهانه '!M16</f>
        <v>0</v>
      </c>
      <c r="X16" s="20">
        <f>' ثبت عملیات ماهانه '!N16</f>
        <v>0</v>
      </c>
      <c r="Y16" s="20">
        <f>' ثبت عملیات ماهانه '!O16</f>
        <v>0</v>
      </c>
      <c r="Z16" s="20">
        <f>V16*' اطلاعات حقوقی و حکم '!X16</f>
        <v>0</v>
      </c>
      <c r="AA16" s="20">
        <f>V16*' اطلاعات حقوقی و حکم '!Y16</f>
        <v>0</v>
      </c>
      <c r="AB16" s="20">
        <f>' جدول مالیات حقوق '!Q15</f>
        <v>0</v>
      </c>
      <c r="AC16" s="20">
        <f t="shared" si="5"/>
        <v>0</v>
      </c>
    </row>
    <row r="17" spans="2:29" ht="20.100000000000001" customHeight="1" x14ac:dyDescent="0.2">
      <c r="B17" s="20">
        <f>' اطلاعات حقوقی و حکم '!B17</f>
        <v>11</v>
      </c>
      <c r="C17" s="20">
        <f>' اطلاعات حقوقی و حکم '!C17</f>
        <v>0</v>
      </c>
      <c r="D17" s="20">
        <f>' اطلاعات حقوقی و حکم '!D17</f>
        <v>0</v>
      </c>
      <c r="E17" s="20">
        <f>' ثبت عملیات ماهانه '!E17</f>
        <v>0</v>
      </c>
      <c r="F17" s="20">
        <f>' ثبت عملیات ماهانه '!E17*' اطلاعات حقوقی و حکم '!M17</f>
        <v>0</v>
      </c>
      <c r="G17" s="20">
        <f>IF(E17=0,0,((' اطلاعات حقوقی و حکم '!N17+' اطلاعات حقوقی و حکم '!S17)/30)/(ROUND(' مبنا '!$D$14/60+' مبنا '!$D$13,2))*(' مبنا '!$D$15)*(' ثبت عملیات ماهانه '!G17/60+' ثبت عملیات ماهانه '!F17))</f>
        <v>0</v>
      </c>
      <c r="H17" s="20">
        <f>' اطلاعات حقوقی و حکم '!O17/' مبنا '!$D$10*' ثبت عملیات ماهانه '!E17</f>
        <v>0</v>
      </c>
      <c r="I17" s="20">
        <f>' اطلاعات حقوقی و حکم '!P17/' مبنا '!$D$10*' ثبت عملیات ماهانه '!E17</f>
        <v>0</v>
      </c>
      <c r="J17" s="20">
        <f>' اطلاعات حقوقی و حکم '!R17/' مبنا '!$D$10*' ثبت عملیات ماهانه '!E17</f>
        <v>0</v>
      </c>
      <c r="K17" s="20">
        <f>' اطلاعات حقوقی و حکم '!S17/30*' ثبت عملیات ماهانه '!E17</f>
        <v>0</v>
      </c>
      <c r="L17" s="20">
        <f>' اطلاعات حقوقی و حکم '!T17/30*' ثبت عملیات ماهانه '!E17</f>
        <v>0</v>
      </c>
      <c r="M17" s="20">
        <f>' اطلاعات حقوقی و حکم '!U17/30*' ثبت عملیات ماهانه '!E17</f>
        <v>0</v>
      </c>
      <c r="N17" s="20">
        <f>' اطلاعات حقوقی و حکم '!V17/30*' ثبت عملیات ماهانه '!E17</f>
        <v>0</v>
      </c>
      <c r="O17" s="20">
        <f>' اطلاعات حقوقی و حکم '!W17/30*' ثبت عملیات ماهانه '!E17</f>
        <v>0</v>
      </c>
      <c r="P17" s="17">
        <f>IF(E17=0,0,(((' اطلاعات حقوقی و حکم '!N17+' اطلاعات حقوقی و حکم '!S17)/30)/(ROUND(' مبنا '!$D$14/60+' مبنا '!$D$13,2))*((' ثبت عملیات ماهانه '!I17/60)+' ثبت عملیات ماهانه '!H17)*(' ثبت عملیات ماهانه '!J17/100)))</f>
        <v>0</v>
      </c>
      <c r="Q17" s="20">
        <f>' ثبت عملیات ماهانه '!K17</f>
        <v>0</v>
      </c>
      <c r="R17" s="20">
        <f>' ثبت عملیات ماهانه '!L17</f>
        <v>0</v>
      </c>
      <c r="S17" s="20">
        <f t="shared" si="1"/>
        <v>0</v>
      </c>
      <c r="T17" s="20">
        <f t="shared" si="2"/>
        <v>0</v>
      </c>
      <c r="U17" s="20">
        <f t="shared" si="3"/>
        <v>0</v>
      </c>
      <c r="V17" s="20">
        <f t="shared" si="4"/>
        <v>0</v>
      </c>
      <c r="W17" s="20">
        <f>' ثبت عملیات ماهانه '!M17</f>
        <v>0</v>
      </c>
      <c r="X17" s="20">
        <f>' ثبت عملیات ماهانه '!N17</f>
        <v>0</v>
      </c>
      <c r="Y17" s="20">
        <f>' ثبت عملیات ماهانه '!O17</f>
        <v>0</v>
      </c>
      <c r="Z17" s="20">
        <f>V17*' اطلاعات حقوقی و حکم '!X17</f>
        <v>0</v>
      </c>
      <c r="AA17" s="20">
        <f>V17*' اطلاعات حقوقی و حکم '!Y17</f>
        <v>0</v>
      </c>
      <c r="AB17" s="20">
        <f>' جدول مالیات حقوق '!Q16</f>
        <v>0</v>
      </c>
      <c r="AC17" s="20">
        <f t="shared" si="5"/>
        <v>0</v>
      </c>
    </row>
    <row r="18" spans="2:29" ht="20.100000000000001" customHeight="1" x14ac:dyDescent="0.2">
      <c r="B18" s="20">
        <f>' اطلاعات حقوقی و حکم '!B18</f>
        <v>12</v>
      </c>
      <c r="C18" s="20">
        <f>' اطلاعات حقوقی و حکم '!C18</f>
        <v>0</v>
      </c>
      <c r="D18" s="20">
        <f>' اطلاعات حقوقی و حکم '!D18</f>
        <v>0</v>
      </c>
      <c r="E18" s="20">
        <f>' ثبت عملیات ماهانه '!E18</f>
        <v>0</v>
      </c>
      <c r="F18" s="20">
        <f>' ثبت عملیات ماهانه '!E18*' اطلاعات حقوقی و حکم '!M18</f>
        <v>0</v>
      </c>
      <c r="G18" s="20">
        <f>IF(E18=0,0,((' اطلاعات حقوقی و حکم '!N18+' اطلاعات حقوقی و حکم '!S18)/30)/(ROUND(' مبنا '!$D$14/60+' مبنا '!$D$13,2))*(' مبنا '!$D$15)*(' ثبت عملیات ماهانه '!G18/60+' ثبت عملیات ماهانه '!F18))</f>
        <v>0</v>
      </c>
      <c r="H18" s="20">
        <f>' اطلاعات حقوقی و حکم '!O18/' مبنا '!$D$10*' ثبت عملیات ماهانه '!E18</f>
        <v>0</v>
      </c>
      <c r="I18" s="20">
        <f>' اطلاعات حقوقی و حکم '!P18/' مبنا '!$D$10*' ثبت عملیات ماهانه '!E18</f>
        <v>0</v>
      </c>
      <c r="J18" s="20">
        <f>' اطلاعات حقوقی و حکم '!R18/' مبنا '!$D$10*' ثبت عملیات ماهانه '!E18</f>
        <v>0</v>
      </c>
      <c r="K18" s="20">
        <f>' اطلاعات حقوقی و حکم '!S18/30*' ثبت عملیات ماهانه '!E18</f>
        <v>0</v>
      </c>
      <c r="L18" s="20">
        <f>' اطلاعات حقوقی و حکم '!T18/30*' ثبت عملیات ماهانه '!E18</f>
        <v>0</v>
      </c>
      <c r="M18" s="20">
        <f>' اطلاعات حقوقی و حکم '!U18/30*' ثبت عملیات ماهانه '!E18</f>
        <v>0</v>
      </c>
      <c r="N18" s="20">
        <f>' اطلاعات حقوقی و حکم '!V18/30*' ثبت عملیات ماهانه '!E18</f>
        <v>0</v>
      </c>
      <c r="O18" s="20">
        <f>' اطلاعات حقوقی و حکم '!W18/30*' ثبت عملیات ماهانه '!E18</f>
        <v>0</v>
      </c>
      <c r="P18" s="17">
        <f>IF(E18=0,0,(((' اطلاعات حقوقی و حکم '!N18+' اطلاعات حقوقی و حکم '!S18)/30)/(ROUND(' مبنا '!$D$14/60+' مبنا '!$D$13,2))*((' ثبت عملیات ماهانه '!I18/60)+' ثبت عملیات ماهانه '!H18)*(' ثبت عملیات ماهانه '!J18/100)))</f>
        <v>0</v>
      </c>
      <c r="Q18" s="20">
        <f>' ثبت عملیات ماهانه '!K18</f>
        <v>0</v>
      </c>
      <c r="R18" s="20">
        <f>' ثبت عملیات ماهانه '!L18</f>
        <v>0</v>
      </c>
      <c r="S18" s="20">
        <f t="shared" si="1"/>
        <v>0</v>
      </c>
      <c r="T18" s="20">
        <f t="shared" si="2"/>
        <v>0</v>
      </c>
      <c r="U18" s="20">
        <f t="shared" si="3"/>
        <v>0</v>
      </c>
      <c r="V18" s="20">
        <f t="shared" si="4"/>
        <v>0</v>
      </c>
      <c r="W18" s="20">
        <f>' ثبت عملیات ماهانه '!M18</f>
        <v>0</v>
      </c>
      <c r="X18" s="20">
        <f>' ثبت عملیات ماهانه '!N18</f>
        <v>0</v>
      </c>
      <c r="Y18" s="20">
        <f>' ثبت عملیات ماهانه '!O18</f>
        <v>0</v>
      </c>
      <c r="Z18" s="20">
        <f>V18*' اطلاعات حقوقی و حکم '!X18</f>
        <v>0</v>
      </c>
      <c r="AA18" s="20">
        <f>V18*' اطلاعات حقوقی و حکم '!Y18</f>
        <v>0</v>
      </c>
      <c r="AB18" s="20">
        <f>' جدول مالیات حقوق '!Q17</f>
        <v>0</v>
      </c>
      <c r="AC18" s="20">
        <f t="shared" si="5"/>
        <v>0</v>
      </c>
    </row>
    <row r="19" spans="2:29" ht="20.100000000000001" customHeight="1" x14ac:dyDescent="0.2">
      <c r="B19" s="20">
        <f>' اطلاعات حقوقی و حکم '!B19</f>
        <v>13</v>
      </c>
      <c r="C19" s="20">
        <f>' اطلاعات حقوقی و حکم '!C19</f>
        <v>0</v>
      </c>
      <c r="D19" s="20">
        <f>' اطلاعات حقوقی و حکم '!D19</f>
        <v>0</v>
      </c>
      <c r="E19" s="20">
        <f>' ثبت عملیات ماهانه '!E19</f>
        <v>0</v>
      </c>
      <c r="F19" s="20">
        <f>' ثبت عملیات ماهانه '!E19*' اطلاعات حقوقی و حکم '!M19</f>
        <v>0</v>
      </c>
      <c r="G19" s="20">
        <f>IF(E19=0,0,((' اطلاعات حقوقی و حکم '!N19+' اطلاعات حقوقی و حکم '!S19)/30)/(ROUND(' مبنا '!$D$14/60+' مبنا '!$D$13,2))*(' مبنا '!$D$15)*(' ثبت عملیات ماهانه '!G19/60+' ثبت عملیات ماهانه '!F19))</f>
        <v>0</v>
      </c>
      <c r="H19" s="20">
        <f>' اطلاعات حقوقی و حکم '!O19/' مبنا '!$D$10*' ثبت عملیات ماهانه '!E19</f>
        <v>0</v>
      </c>
      <c r="I19" s="20">
        <f>' اطلاعات حقوقی و حکم '!P19/' مبنا '!$D$10*' ثبت عملیات ماهانه '!E19</f>
        <v>0</v>
      </c>
      <c r="J19" s="20">
        <f>' اطلاعات حقوقی و حکم '!R19/' مبنا '!$D$10*' ثبت عملیات ماهانه '!E19</f>
        <v>0</v>
      </c>
      <c r="K19" s="20">
        <f>' اطلاعات حقوقی و حکم '!S19/30*' ثبت عملیات ماهانه '!E19</f>
        <v>0</v>
      </c>
      <c r="L19" s="20">
        <f>' اطلاعات حقوقی و حکم '!T19/30*' ثبت عملیات ماهانه '!E19</f>
        <v>0</v>
      </c>
      <c r="M19" s="20">
        <f>' اطلاعات حقوقی و حکم '!U19/30*' ثبت عملیات ماهانه '!E19</f>
        <v>0</v>
      </c>
      <c r="N19" s="20">
        <f>' اطلاعات حقوقی و حکم '!V19/30*' ثبت عملیات ماهانه '!E19</f>
        <v>0</v>
      </c>
      <c r="O19" s="20">
        <f>' اطلاعات حقوقی و حکم '!W19/30*' ثبت عملیات ماهانه '!E19</f>
        <v>0</v>
      </c>
      <c r="P19" s="17">
        <f>IF(E19=0,0,(((' اطلاعات حقوقی و حکم '!N19+' اطلاعات حقوقی و حکم '!S19)/30)/(ROUND(' مبنا '!$D$14/60+' مبنا '!$D$13,2))*((' ثبت عملیات ماهانه '!I19/60)+' ثبت عملیات ماهانه '!H19)*(' ثبت عملیات ماهانه '!J19/100)))</f>
        <v>0</v>
      </c>
      <c r="Q19" s="20">
        <f>' ثبت عملیات ماهانه '!K19</f>
        <v>0</v>
      </c>
      <c r="R19" s="20">
        <f>' ثبت عملیات ماهانه '!L19</f>
        <v>0</v>
      </c>
      <c r="S19" s="20">
        <f t="shared" si="1"/>
        <v>0</v>
      </c>
      <c r="T19" s="20">
        <f t="shared" si="2"/>
        <v>0</v>
      </c>
      <c r="U19" s="20">
        <f t="shared" si="3"/>
        <v>0</v>
      </c>
      <c r="V19" s="20">
        <f t="shared" si="4"/>
        <v>0</v>
      </c>
      <c r="W19" s="20">
        <f>' ثبت عملیات ماهانه '!M19</f>
        <v>0</v>
      </c>
      <c r="X19" s="20">
        <f>' ثبت عملیات ماهانه '!N19</f>
        <v>0</v>
      </c>
      <c r="Y19" s="20">
        <f>' ثبت عملیات ماهانه '!O19</f>
        <v>0</v>
      </c>
      <c r="Z19" s="20">
        <f>V19*' اطلاعات حقوقی و حکم '!X19</f>
        <v>0</v>
      </c>
      <c r="AA19" s="20">
        <f>V19*' اطلاعات حقوقی و حکم '!Y19</f>
        <v>0</v>
      </c>
      <c r="AB19" s="20">
        <f>' جدول مالیات حقوق '!Q18</f>
        <v>0</v>
      </c>
      <c r="AC19" s="20">
        <f t="shared" si="5"/>
        <v>0</v>
      </c>
    </row>
    <row r="20" spans="2:29" ht="20.100000000000001" customHeight="1" x14ac:dyDescent="0.2">
      <c r="B20" s="20">
        <f>' اطلاعات حقوقی و حکم '!B20</f>
        <v>14</v>
      </c>
      <c r="C20" s="20">
        <f>' اطلاعات حقوقی و حکم '!C20</f>
        <v>0</v>
      </c>
      <c r="D20" s="20">
        <f>' اطلاعات حقوقی و حکم '!D20</f>
        <v>0</v>
      </c>
      <c r="E20" s="20">
        <f>' ثبت عملیات ماهانه '!E20</f>
        <v>0</v>
      </c>
      <c r="F20" s="20">
        <f>' ثبت عملیات ماهانه '!E20*' اطلاعات حقوقی و حکم '!M20</f>
        <v>0</v>
      </c>
      <c r="G20" s="20">
        <f>IF(E20=0,0,((' اطلاعات حقوقی و حکم '!N20+' اطلاعات حقوقی و حکم '!S20)/30)/(ROUND(' مبنا '!$D$14/60+' مبنا '!$D$13,2))*(' مبنا '!$D$15)*(' ثبت عملیات ماهانه '!G20/60+' ثبت عملیات ماهانه '!F20))</f>
        <v>0</v>
      </c>
      <c r="H20" s="20">
        <f>' اطلاعات حقوقی و حکم '!O20/' مبنا '!$D$10*' ثبت عملیات ماهانه '!E20</f>
        <v>0</v>
      </c>
      <c r="I20" s="20">
        <f>' اطلاعات حقوقی و حکم '!P20/' مبنا '!$D$10*' ثبت عملیات ماهانه '!E20</f>
        <v>0</v>
      </c>
      <c r="J20" s="20">
        <f>' اطلاعات حقوقی و حکم '!R20/' مبنا '!$D$10*' ثبت عملیات ماهانه '!E20</f>
        <v>0</v>
      </c>
      <c r="K20" s="20">
        <f>' اطلاعات حقوقی و حکم '!S20/30*' ثبت عملیات ماهانه '!E20</f>
        <v>0</v>
      </c>
      <c r="L20" s="20">
        <f>' اطلاعات حقوقی و حکم '!T20/30*' ثبت عملیات ماهانه '!E20</f>
        <v>0</v>
      </c>
      <c r="M20" s="20">
        <f>' اطلاعات حقوقی و حکم '!U20/30*' ثبت عملیات ماهانه '!E20</f>
        <v>0</v>
      </c>
      <c r="N20" s="20">
        <f>' اطلاعات حقوقی و حکم '!V20/30*' ثبت عملیات ماهانه '!E20</f>
        <v>0</v>
      </c>
      <c r="O20" s="20">
        <f>' اطلاعات حقوقی و حکم '!W20/30*' ثبت عملیات ماهانه '!E20</f>
        <v>0</v>
      </c>
      <c r="P20" s="17">
        <f>IF(E20=0,0,(((' اطلاعات حقوقی و حکم '!N20+' اطلاعات حقوقی و حکم '!S20)/30)/(ROUND(' مبنا '!$D$14/60+' مبنا '!$D$13,2))*((' ثبت عملیات ماهانه '!I20/60)+' ثبت عملیات ماهانه '!H20)*(' ثبت عملیات ماهانه '!J20/100)))</f>
        <v>0</v>
      </c>
      <c r="Q20" s="20">
        <f>' ثبت عملیات ماهانه '!K20</f>
        <v>0</v>
      </c>
      <c r="R20" s="20">
        <f>' ثبت عملیات ماهانه '!L20</f>
        <v>0</v>
      </c>
      <c r="S20" s="20">
        <f t="shared" si="1"/>
        <v>0</v>
      </c>
      <c r="T20" s="20">
        <f t="shared" si="2"/>
        <v>0</v>
      </c>
      <c r="U20" s="20">
        <f t="shared" si="3"/>
        <v>0</v>
      </c>
      <c r="V20" s="20">
        <f t="shared" si="4"/>
        <v>0</v>
      </c>
      <c r="W20" s="20">
        <f>' ثبت عملیات ماهانه '!M20</f>
        <v>0</v>
      </c>
      <c r="X20" s="20">
        <f>' ثبت عملیات ماهانه '!N20</f>
        <v>0</v>
      </c>
      <c r="Y20" s="20">
        <f>' ثبت عملیات ماهانه '!O20</f>
        <v>0</v>
      </c>
      <c r="Z20" s="20">
        <f>V20*' اطلاعات حقوقی و حکم '!X20</f>
        <v>0</v>
      </c>
      <c r="AA20" s="20">
        <f>V20*' اطلاعات حقوقی و حکم '!Y20</f>
        <v>0</v>
      </c>
      <c r="AB20" s="20">
        <f>' جدول مالیات حقوق '!Q19</f>
        <v>0</v>
      </c>
      <c r="AC20" s="20">
        <f t="shared" si="5"/>
        <v>0</v>
      </c>
    </row>
    <row r="21" spans="2:29" ht="20.100000000000001" customHeight="1" x14ac:dyDescent="0.2">
      <c r="B21" s="20">
        <f>' اطلاعات حقوقی و حکم '!B21</f>
        <v>15</v>
      </c>
      <c r="C21" s="20">
        <f>' اطلاعات حقوقی و حکم '!C21</f>
        <v>0</v>
      </c>
      <c r="D21" s="20">
        <f>' اطلاعات حقوقی و حکم '!D21</f>
        <v>0</v>
      </c>
      <c r="E21" s="20">
        <f>' ثبت عملیات ماهانه '!E21</f>
        <v>0</v>
      </c>
      <c r="F21" s="20">
        <f>' ثبت عملیات ماهانه '!E21*' اطلاعات حقوقی و حکم '!M21</f>
        <v>0</v>
      </c>
      <c r="G21" s="20">
        <f>IF(E21=0,0,((' اطلاعات حقوقی و حکم '!N21+' اطلاعات حقوقی و حکم '!S21)/30)/(ROUND(' مبنا '!$D$14/60+' مبنا '!$D$13,2))*(' مبنا '!$D$15)*(' ثبت عملیات ماهانه '!G21/60+' ثبت عملیات ماهانه '!F21))</f>
        <v>0</v>
      </c>
      <c r="H21" s="20">
        <f>' اطلاعات حقوقی و حکم '!O21/' مبنا '!$D$10*' ثبت عملیات ماهانه '!E21</f>
        <v>0</v>
      </c>
      <c r="I21" s="20">
        <f>' اطلاعات حقوقی و حکم '!P21/' مبنا '!$D$10*' ثبت عملیات ماهانه '!E21</f>
        <v>0</v>
      </c>
      <c r="J21" s="20">
        <f>' اطلاعات حقوقی و حکم '!R21/' مبنا '!$D$10*' ثبت عملیات ماهانه '!E21</f>
        <v>0</v>
      </c>
      <c r="K21" s="20">
        <f>' اطلاعات حقوقی و حکم '!S21/30*' ثبت عملیات ماهانه '!E21</f>
        <v>0</v>
      </c>
      <c r="L21" s="20">
        <f>' اطلاعات حقوقی و حکم '!T21/30*' ثبت عملیات ماهانه '!E21</f>
        <v>0</v>
      </c>
      <c r="M21" s="20">
        <f>' اطلاعات حقوقی و حکم '!U21/30*' ثبت عملیات ماهانه '!E21</f>
        <v>0</v>
      </c>
      <c r="N21" s="20">
        <f>' اطلاعات حقوقی و حکم '!V21/30*' ثبت عملیات ماهانه '!E21</f>
        <v>0</v>
      </c>
      <c r="O21" s="20">
        <f>' اطلاعات حقوقی و حکم '!W21/30*' ثبت عملیات ماهانه '!E21</f>
        <v>0</v>
      </c>
      <c r="P21" s="17">
        <f>IF(E21=0,0,(((' اطلاعات حقوقی و حکم '!N21+' اطلاعات حقوقی و حکم '!S21)/30)/(ROUND(' مبنا '!$D$14/60+' مبنا '!$D$13,2))*((' ثبت عملیات ماهانه '!I21/60)+' ثبت عملیات ماهانه '!H21)*(' ثبت عملیات ماهانه '!J21/100)))</f>
        <v>0</v>
      </c>
      <c r="Q21" s="20">
        <f>' ثبت عملیات ماهانه '!K21</f>
        <v>0</v>
      </c>
      <c r="R21" s="20">
        <f>' ثبت عملیات ماهانه '!L21</f>
        <v>0</v>
      </c>
      <c r="S21" s="20">
        <f t="shared" si="1"/>
        <v>0</v>
      </c>
      <c r="T21" s="20">
        <f t="shared" si="2"/>
        <v>0</v>
      </c>
      <c r="U21" s="20">
        <f t="shared" si="3"/>
        <v>0</v>
      </c>
      <c r="V21" s="20">
        <f t="shared" si="4"/>
        <v>0</v>
      </c>
      <c r="W21" s="20">
        <f>' ثبت عملیات ماهانه '!M21</f>
        <v>0</v>
      </c>
      <c r="X21" s="20">
        <f>' ثبت عملیات ماهانه '!N21</f>
        <v>0</v>
      </c>
      <c r="Y21" s="20">
        <f>' ثبت عملیات ماهانه '!O21</f>
        <v>0</v>
      </c>
      <c r="Z21" s="20">
        <f>V21*' اطلاعات حقوقی و حکم '!X21</f>
        <v>0</v>
      </c>
      <c r="AA21" s="20">
        <f>V21*' اطلاعات حقوقی و حکم '!Y21</f>
        <v>0</v>
      </c>
      <c r="AB21" s="20">
        <f>' جدول مالیات حقوق '!Q20</f>
        <v>0</v>
      </c>
      <c r="AC21" s="20">
        <f t="shared" si="5"/>
        <v>0</v>
      </c>
    </row>
    <row r="22" spans="2:29" ht="20.100000000000001" customHeight="1" x14ac:dyDescent="0.2">
      <c r="B22" s="20">
        <f>' اطلاعات حقوقی و حکم '!B22</f>
        <v>16</v>
      </c>
      <c r="C22" s="20">
        <f>' اطلاعات حقوقی و حکم '!C22</f>
        <v>0</v>
      </c>
      <c r="D22" s="20">
        <f>' اطلاعات حقوقی و حکم '!D22</f>
        <v>0</v>
      </c>
      <c r="E22" s="20">
        <f>' ثبت عملیات ماهانه '!E22</f>
        <v>0</v>
      </c>
      <c r="F22" s="20">
        <f>' ثبت عملیات ماهانه '!E22*' اطلاعات حقوقی و حکم '!M22</f>
        <v>0</v>
      </c>
      <c r="G22" s="20">
        <f>IF(E22=0,0,((' اطلاعات حقوقی و حکم '!N22+' اطلاعات حقوقی و حکم '!S22)/30)/(ROUND(' مبنا '!$D$14/60+' مبنا '!$D$13,2))*(' مبنا '!$D$15)*(' ثبت عملیات ماهانه '!G22/60+' ثبت عملیات ماهانه '!F22))</f>
        <v>0</v>
      </c>
      <c r="H22" s="20">
        <f>' اطلاعات حقوقی و حکم '!O22/' مبنا '!$D$10*' ثبت عملیات ماهانه '!E22</f>
        <v>0</v>
      </c>
      <c r="I22" s="20">
        <f>' اطلاعات حقوقی و حکم '!P22/' مبنا '!$D$10*' ثبت عملیات ماهانه '!E22</f>
        <v>0</v>
      </c>
      <c r="J22" s="20">
        <f>' اطلاعات حقوقی و حکم '!R22/' مبنا '!$D$10*' ثبت عملیات ماهانه '!E22</f>
        <v>0</v>
      </c>
      <c r="K22" s="20">
        <f>' اطلاعات حقوقی و حکم '!S22/30*' ثبت عملیات ماهانه '!E22</f>
        <v>0</v>
      </c>
      <c r="L22" s="20">
        <f>' اطلاعات حقوقی و حکم '!T22/30*' ثبت عملیات ماهانه '!E22</f>
        <v>0</v>
      </c>
      <c r="M22" s="20">
        <f>' اطلاعات حقوقی و حکم '!U22/30*' ثبت عملیات ماهانه '!E22</f>
        <v>0</v>
      </c>
      <c r="N22" s="20">
        <f>' اطلاعات حقوقی و حکم '!V22/30*' ثبت عملیات ماهانه '!E22</f>
        <v>0</v>
      </c>
      <c r="O22" s="20">
        <f>' اطلاعات حقوقی و حکم '!W22/30*' ثبت عملیات ماهانه '!E22</f>
        <v>0</v>
      </c>
      <c r="P22" s="17">
        <f>IF(E22=0,0,(((' اطلاعات حقوقی و حکم '!N22+' اطلاعات حقوقی و حکم '!S22)/30)/(ROUND(' مبنا '!$D$14/60+' مبنا '!$D$13,2))*((' ثبت عملیات ماهانه '!I22/60)+' ثبت عملیات ماهانه '!H22)*(' ثبت عملیات ماهانه '!J22/100)))</f>
        <v>0</v>
      </c>
      <c r="Q22" s="20">
        <f>' ثبت عملیات ماهانه '!K22</f>
        <v>0</v>
      </c>
      <c r="R22" s="20">
        <f>' ثبت عملیات ماهانه '!L22</f>
        <v>0</v>
      </c>
      <c r="S22" s="20">
        <f t="shared" si="1"/>
        <v>0</v>
      </c>
      <c r="T22" s="20">
        <f t="shared" si="2"/>
        <v>0</v>
      </c>
      <c r="U22" s="20">
        <f t="shared" si="3"/>
        <v>0</v>
      </c>
      <c r="V22" s="20">
        <f t="shared" si="4"/>
        <v>0</v>
      </c>
      <c r="W22" s="20">
        <f>' ثبت عملیات ماهانه '!M22</f>
        <v>0</v>
      </c>
      <c r="X22" s="20">
        <f>' ثبت عملیات ماهانه '!N22</f>
        <v>0</v>
      </c>
      <c r="Y22" s="20">
        <f>' ثبت عملیات ماهانه '!O22</f>
        <v>0</v>
      </c>
      <c r="Z22" s="20">
        <f>V22*' اطلاعات حقوقی و حکم '!X22</f>
        <v>0</v>
      </c>
      <c r="AA22" s="20">
        <f>V22*' اطلاعات حقوقی و حکم '!Y22</f>
        <v>0</v>
      </c>
      <c r="AB22" s="20">
        <f>' جدول مالیات حقوق '!Q21</f>
        <v>0</v>
      </c>
      <c r="AC22" s="20">
        <f t="shared" si="5"/>
        <v>0</v>
      </c>
    </row>
    <row r="23" spans="2:29" ht="20.100000000000001" customHeight="1" x14ac:dyDescent="0.2">
      <c r="B23" s="20">
        <f>' اطلاعات حقوقی و حکم '!B23</f>
        <v>17</v>
      </c>
      <c r="C23" s="20">
        <f>' اطلاعات حقوقی و حکم '!C23</f>
        <v>0</v>
      </c>
      <c r="D23" s="20">
        <f>' اطلاعات حقوقی و حکم '!D23</f>
        <v>0</v>
      </c>
      <c r="E23" s="20">
        <f>' ثبت عملیات ماهانه '!E23</f>
        <v>0</v>
      </c>
      <c r="F23" s="20">
        <f>' ثبت عملیات ماهانه '!E23*' اطلاعات حقوقی و حکم '!M23</f>
        <v>0</v>
      </c>
      <c r="G23" s="20">
        <f>IF(E23=0,0,((' اطلاعات حقوقی و حکم '!N23+' اطلاعات حقوقی و حکم '!S23)/30)/(ROUND(' مبنا '!$D$14/60+' مبنا '!$D$13,2))*(' مبنا '!$D$15)*(' ثبت عملیات ماهانه '!G23/60+' ثبت عملیات ماهانه '!F23))</f>
        <v>0</v>
      </c>
      <c r="H23" s="20">
        <f>' اطلاعات حقوقی و حکم '!O23/' مبنا '!$D$10*' ثبت عملیات ماهانه '!E23</f>
        <v>0</v>
      </c>
      <c r="I23" s="20">
        <f>' اطلاعات حقوقی و حکم '!P23/' مبنا '!$D$10*' ثبت عملیات ماهانه '!E23</f>
        <v>0</v>
      </c>
      <c r="J23" s="20">
        <f>' اطلاعات حقوقی و حکم '!R23/' مبنا '!$D$10*' ثبت عملیات ماهانه '!E23</f>
        <v>0</v>
      </c>
      <c r="K23" s="20">
        <f>' اطلاعات حقوقی و حکم '!S23/30*' ثبت عملیات ماهانه '!E23</f>
        <v>0</v>
      </c>
      <c r="L23" s="20">
        <f>' اطلاعات حقوقی و حکم '!T23/30*' ثبت عملیات ماهانه '!E23</f>
        <v>0</v>
      </c>
      <c r="M23" s="20">
        <f>' اطلاعات حقوقی و حکم '!U23/30*' ثبت عملیات ماهانه '!E23</f>
        <v>0</v>
      </c>
      <c r="N23" s="20">
        <f>' اطلاعات حقوقی و حکم '!V23/30*' ثبت عملیات ماهانه '!E23</f>
        <v>0</v>
      </c>
      <c r="O23" s="20">
        <f>' اطلاعات حقوقی و حکم '!W23/30*' ثبت عملیات ماهانه '!E23</f>
        <v>0</v>
      </c>
      <c r="P23" s="17">
        <f>IF(E23=0,0,(((' اطلاعات حقوقی و حکم '!N23+' اطلاعات حقوقی و حکم '!S23)/30)/(ROUND(' مبنا '!$D$14/60+' مبنا '!$D$13,2))*((' ثبت عملیات ماهانه '!I23/60)+' ثبت عملیات ماهانه '!H23)*(' ثبت عملیات ماهانه '!J23/100)))</f>
        <v>0</v>
      </c>
      <c r="Q23" s="20">
        <f>' ثبت عملیات ماهانه '!K23</f>
        <v>0</v>
      </c>
      <c r="R23" s="20">
        <f>' ثبت عملیات ماهانه '!L23</f>
        <v>0</v>
      </c>
      <c r="S23" s="20">
        <f t="shared" si="1"/>
        <v>0</v>
      </c>
      <c r="T23" s="20">
        <f t="shared" si="2"/>
        <v>0</v>
      </c>
      <c r="U23" s="20">
        <f t="shared" si="3"/>
        <v>0</v>
      </c>
      <c r="V23" s="20">
        <f t="shared" si="4"/>
        <v>0</v>
      </c>
      <c r="W23" s="20">
        <f>' ثبت عملیات ماهانه '!M23</f>
        <v>0</v>
      </c>
      <c r="X23" s="20">
        <f>' ثبت عملیات ماهانه '!N23</f>
        <v>0</v>
      </c>
      <c r="Y23" s="20">
        <f>' ثبت عملیات ماهانه '!O23</f>
        <v>0</v>
      </c>
      <c r="Z23" s="20">
        <f>V23*' اطلاعات حقوقی و حکم '!X23</f>
        <v>0</v>
      </c>
      <c r="AA23" s="20">
        <f>V23*' اطلاعات حقوقی و حکم '!Y23</f>
        <v>0</v>
      </c>
      <c r="AB23" s="20">
        <f>' جدول مالیات حقوق '!Q22</f>
        <v>0</v>
      </c>
      <c r="AC23" s="20">
        <f t="shared" si="5"/>
        <v>0</v>
      </c>
    </row>
    <row r="24" spans="2:29" ht="20.100000000000001" customHeight="1" x14ac:dyDescent="0.2">
      <c r="B24" s="20">
        <f>' اطلاعات حقوقی و حکم '!B24</f>
        <v>18</v>
      </c>
      <c r="C24" s="20">
        <f>' اطلاعات حقوقی و حکم '!C24</f>
        <v>0</v>
      </c>
      <c r="D24" s="20">
        <f>' اطلاعات حقوقی و حکم '!D24</f>
        <v>0</v>
      </c>
      <c r="E24" s="20">
        <f>' ثبت عملیات ماهانه '!E24</f>
        <v>0</v>
      </c>
      <c r="F24" s="20">
        <f>' ثبت عملیات ماهانه '!E24*' اطلاعات حقوقی و حکم '!M24</f>
        <v>0</v>
      </c>
      <c r="G24" s="20">
        <f>IF(E24=0,0,((' اطلاعات حقوقی و حکم '!N24+' اطلاعات حقوقی و حکم '!S24)/30)/(ROUND(' مبنا '!$D$14/60+' مبنا '!$D$13,2))*(' مبنا '!$D$15)*(' ثبت عملیات ماهانه '!G24/60+' ثبت عملیات ماهانه '!F24))</f>
        <v>0</v>
      </c>
      <c r="H24" s="20">
        <f>' اطلاعات حقوقی و حکم '!O24/' مبنا '!$D$10*' ثبت عملیات ماهانه '!E24</f>
        <v>0</v>
      </c>
      <c r="I24" s="20">
        <f>' اطلاعات حقوقی و حکم '!P24/' مبنا '!$D$10*' ثبت عملیات ماهانه '!E24</f>
        <v>0</v>
      </c>
      <c r="J24" s="20">
        <f>' اطلاعات حقوقی و حکم '!R24/' مبنا '!$D$10*' ثبت عملیات ماهانه '!E24</f>
        <v>0</v>
      </c>
      <c r="K24" s="20">
        <f>' اطلاعات حقوقی و حکم '!S24/30*' ثبت عملیات ماهانه '!E24</f>
        <v>0</v>
      </c>
      <c r="L24" s="20">
        <f>' اطلاعات حقوقی و حکم '!T24/30*' ثبت عملیات ماهانه '!E24</f>
        <v>0</v>
      </c>
      <c r="M24" s="20">
        <f>' اطلاعات حقوقی و حکم '!U24/30*' ثبت عملیات ماهانه '!E24</f>
        <v>0</v>
      </c>
      <c r="N24" s="20">
        <f>' اطلاعات حقوقی و حکم '!V24/30*' ثبت عملیات ماهانه '!E24</f>
        <v>0</v>
      </c>
      <c r="O24" s="20">
        <f>' اطلاعات حقوقی و حکم '!W24/30*' ثبت عملیات ماهانه '!E24</f>
        <v>0</v>
      </c>
      <c r="P24" s="17">
        <f>IF(E24=0,0,(((' اطلاعات حقوقی و حکم '!N24+' اطلاعات حقوقی و حکم '!S24)/30)/(ROUND(' مبنا '!$D$14/60+' مبنا '!$D$13,2))*((' ثبت عملیات ماهانه '!I24/60)+' ثبت عملیات ماهانه '!H24)*(' ثبت عملیات ماهانه '!J24/100)))</f>
        <v>0</v>
      </c>
      <c r="Q24" s="20">
        <f>' ثبت عملیات ماهانه '!K24</f>
        <v>0</v>
      </c>
      <c r="R24" s="20">
        <f>' ثبت عملیات ماهانه '!L24</f>
        <v>0</v>
      </c>
      <c r="S24" s="20">
        <f t="shared" si="1"/>
        <v>0</v>
      </c>
      <c r="T24" s="20">
        <f t="shared" si="2"/>
        <v>0</v>
      </c>
      <c r="U24" s="20">
        <f t="shared" si="3"/>
        <v>0</v>
      </c>
      <c r="V24" s="20">
        <f t="shared" si="4"/>
        <v>0</v>
      </c>
      <c r="W24" s="20">
        <f>' ثبت عملیات ماهانه '!M24</f>
        <v>0</v>
      </c>
      <c r="X24" s="20">
        <f>' ثبت عملیات ماهانه '!N24</f>
        <v>0</v>
      </c>
      <c r="Y24" s="20">
        <f>' ثبت عملیات ماهانه '!O24</f>
        <v>0</v>
      </c>
      <c r="Z24" s="20">
        <f>V24*' اطلاعات حقوقی و حکم '!X24</f>
        <v>0</v>
      </c>
      <c r="AA24" s="20">
        <f>V24*' اطلاعات حقوقی و حکم '!Y24</f>
        <v>0</v>
      </c>
      <c r="AB24" s="20">
        <f>' جدول مالیات حقوق '!Q23</f>
        <v>0</v>
      </c>
      <c r="AC24" s="20">
        <f t="shared" si="5"/>
        <v>0</v>
      </c>
    </row>
    <row r="25" spans="2:29" ht="20.100000000000001" customHeight="1" x14ac:dyDescent="0.2">
      <c r="B25" s="20">
        <f>' اطلاعات حقوقی و حکم '!B25</f>
        <v>19</v>
      </c>
      <c r="C25" s="20">
        <f>' اطلاعات حقوقی و حکم '!C25</f>
        <v>0</v>
      </c>
      <c r="D25" s="20">
        <f>' اطلاعات حقوقی و حکم '!D25</f>
        <v>0</v>
      </c>
      <c r="E25" s="20">
        <f>' ثبت عملیات ماهانه '!E25</f>
        <v>0</v>
      </c>
      <c r="F25" s="20">
        <f>' ثبت عملیات ماهانه '!E25*' اطلاعات حقوقی و حکم '!M25</f>
        <v>0</v>
      </c>
      <c r="G25" s="20">
        <f>IF(E25=0,0,((' اطلاعات حقوقی و حکم '!N25+' اطلاعات حقوقی و حکم '!S25)/30)/(ROUND(' مبنا '!$D$14/60+' مبنا '!$D$13,2))*(' مبنا '!$D$15)*(' ثبت عملیات ماهانه '!G25/60+' ثبت عملیات ماهانه '!F25))</f>
        <v>0</v>
      </c>
      <c r="H25" s="20">
        <f>' اطلاعات حقوقی و حکم '!O25/' مبنا '!$D$10*' ثبت عملیات ماهانه '!E25</f>
        <v>0</v>
      </c>
      <c r="I25" s="20">
        <f>' اطلاعات حقوقی و حکم '!P25/' مبنا '!$D$10*' ثبت عملیات ماهانه '!E25</f>
        <v>0</v>
      </c>
      <c r="J25" s="20">
        <f>' اطلاعات حقوقی و حکم '!R25/' مبنا '!$D$10*' ثبت عملیات ماهانه '!E25</f>
        <v>0</v>
      </c>
      <c r="K25" s="20">
        <f>' اطلاعات حقوقی و حکم '!S25/30*' ثبت عملیات ماهانه '!E25</f>
        <v>0</v>
      </c>
      <c r="L25" s="20">
        <f>' اطلاعات حقوقی و حکم '!T25/30*' ثبت عملیات ماهانه '!E25</f>
        <v>0</v>
      </c>
      <c r="M25" s="20">
        <f>' اطلاعات حقوقی و حکم '!U25/30*' ثبت عملیات ماهانه '!E25</f>
        <v>0</v>
      </c>
      <c r="N25" s="20">
        <f>' اطلاعات حقوقی و حکم '!V25/30*' ثبت عملیات ماهانه '!E25</f>
        <v>0</v>
      </c>
      <c r="O25" s="20">
        <f>' اطلاعات حقوقی و حکم '!W25/30*' ثبت عملیات ماهانه '!E25</f>
        <v>0</v>
      </c>
      <c r="P25" s="17">
        <f>IF(E25=0,0,(((' اطلاعات حقوقی و حکم '!N25+' اطلاعات حقوقی و حکم '!S25)/30)/(ROUND(' مبنا '!$D$14/60+' مبنا '!$D$13,2))*((' ثبت عملیات ماهانه '!I25/60)+' ثبت عملیات ماهانه '!H25)*(' ثبت عملیات ماهانه '!J25/100)))</f>
        <v>0</v>
      </c>
      <c r="Q25" s="20">
        <f>' ثبت عملیات ماهانه '!K25</f>
        <v>0</v>
      </c>
      <c r="R25" s="20">
        <f>' ثبت عملیات ماهانه '!L25</f>
        <v>0</v>
      </c>
      <c r="S25" s="20">
        <f t="shared" si="1"/>
        <v>0</v>
      </c>
      <c r="T25" s="20">
        <f t="shared" si="2"/>
        <v>0</v>
      </c>
      <c r="U25" s="20">
        <f t="shared" si="3"/>
        <v>0</v>
      </c>
      <c r="V25" s="20">
        <f t="shared" si="4"/>
        <v>0</v>
      </c>
      <c r="W25" s="20">
        <f>' ثبت عملیات ماهانه '!M25</f>
        <v>0</v>
      </c>
      <c r="X25" s="20">
        <f>' ثبت عملیات ماهانه '!N25</f>
        <v>0</v>
      </c>
      <c r="Y25" s="20">
        <f>' ثبت عملیات ماهانه '!O25</f>
        <v>0</v>
      </c>
      <c r="Z25" s="20">
        <f>V25*' اطلاعات حقوقی و حکم '!X25</f>
        <v>0</v>
      </c>
      <c r="AA25" s="20">
        <f>V25*' اطلاعات حقوقی و حکم '!Y25</f>
        <v>0</v>
      </c>
      <c r="AB25" s="20">
        <f>' جدول مالیات حقوق '!Q24</f>
        <v>0</v>
      </c>
      <c r="AC25" s="20">
        <f t="shared" si="5"/>
        <v>0</v>
      </c>
    </row>
    <row r="26" spans="2:29" ht="20.100000000000001" customHeight="1" x14ac:dyDescent="0.2">
      <c r="B26" s="20">
        <f>' اطلاعات حقوقی و حکم '!B26</f>
        <v>20</v>
      </c>
      <c r="C26" s="20">
        <f>' اطلاعات حقوقی و حکم '!C26</f>
        <v>0</v>
      </c>
      <c r="D26" s="20">
        <f>' اطلاعات حقوقی و حکم '!D26</f>
        <v>0</v>
      </c>
      <c r="E26" s="20">
        <f>' ثبت عملیات ماهانه '!E26</f>
        <v>0</v>
      </c>
      <c r="F26" s="20">
        <f>' ثبت عملیات ماهانه '!E26*' اطلاعات حقوقی و حکم '!M26</f>
        <v>0</v>
      </c>
      <c r="G26" s="20">
        <f>IF(E26=0,0,((' اطلاعات حقوقی و حکم '!N26+' اطلاعات حقوقی و حکم '!S26)/30)/(ROUND(' مبنا '!$D$14/60+' مبنا '!$D$13,2))*(' مبنا '!$D$15)*(' ثبت عملیات ماهانه '!G26/60+' ثبت عملیات ماهانه '!F26))</f>
        <v>0</v>
      </c>
      <c r="H26" s="20">
        <f>' اطلاعات حقوقی و حکم '!O26/' مبنا '!$D$10*' ثبت عملیات ماهانه '!E26</f>
        <v>0</v>
      </c>
      <c r="I26" s="20">
        <f>' اطلاعات حقوقی و حکم '!P26/' مبنا '!$D$10*' ثبت عملیات ماهانه '!E26</f>
        <v>0</v>
      </c>
      <c r="J26" s="20">
        <f>' اطلاعات حقوقی و حکم '!R26/' مبنا '!$D$10*' ثبت عملیات ماهانه '!E26</f>
        <v>0</v>
      </c>
      <c r="K26" s="20">
        <f>' اطلاعات حقوقی و حکم '!S26/30*' ثبت عملیات ماهانه '!E26</f>
        <v>0</v>
      </c>
      <c r="L26" s="20">
        <f>' اطلاعات حقوقی و حکم '!T26/30*' ثبت عملیات ماهانه '!E26</f>
        <v>0</v>
      </c>
      <c r="M26" s="20">
        <f>' اطلاعات حقوقی و حکم '!U26/30*' ثبت عملیات ماهانه '!E26</f>
        <v>0</v>
      </c>
      <c r="N26" s="20">
        <f>' اطلاعات حقوقی و حکم '!V26/30*' ثبت عملیات ماهانه '!E26</f>
        <v>0</v>
      </c>
      <c r="O26" s="20">
        <f>' اطلاعات حقوقی و حکم '!W26/30*' ثبت عملیات ماهانه '!E26</f>
        <v>0</v>
      </c>
      <c r="P26" s="17">
        <f>IF(E26=0,0,(((' اطلاعات حقوقی و حکم '!N26+' اطلاعات حقوقی و حکم '!S26)/30)/(ROUND(' مبنا '!$D$14/60+' مبنا '!$D$13,2))*((' ثبت عملیات ماهانه '!I26/60)+' ثبت عملیات ماهانه '!H26)*(' ثبت عملیات ماهانه '!J26/100)))</f>
        <v>0</v>
      </c>
      <c r="Q26" s="20">
        <f>' ثبت عملیات ماهانه '!K26</f>
        <v>0</v>
      </c>
      <c r="R26" s="20">
        <f>' ثبت عملیات ماهانه '!L26</f>
        <v>0</v>
      </c>
      <c r="S26" s="20">
        <f t="shared" si="1"/>
        <v>0</v>
      </c>
      <c r="T26" s="20">
        <f t="shared" si="2"/>
        <v>0</v>
      </c>
      <c r="U26" s="20">
        <f t="shared" si="3"/>
        <v>0</v>
      </c>
      <c r="V26" s="20">
        <f t="shared" si="4"/>
        <v>0</v>
      </c>
      <c r="W26" s="20">
        <f>' ثبت عملیات ماهانه '!M26</f>
        <v>0</v>
      </c>
      <c r="X26" s="20">
        <f>' ثبت عملیات ماهانه '!N26</f>
        <v>0</v>
      </c>
      <c r="Y26" s="20">
        <f>' ثبت عملیات ماهانه '!O26</f>
        <v>0</v>
      </c>
      <c r="Z26" s="20">
        <f>V26*' اطلاعات حقوقی و حکم '!X26</f>
        <v>0</v>
      </c>
      <c r="AA26" s="20">
        <f>V26*' اطلاعات حقوقی و حکم '!Y26</f>
        <v>0</v>
      </c>
      <c r="AB26" s="20">
        <f>' جدول مالیات حقوق '!Q25</f>
        <v>0</v>
      </c>
      <c r="AC26" s="20">
        <f t="shared" si="5"/>
        <v>0</v>
      </c>
    </row>
    <row r="27" spans="2:29" ht="20.100000000000001" customHeight="1" x14ac:dyDescent="0.2">
      <c r="B27" s="20">
        <f>' اطلاعات حقوقی و حکم '!B27</f>
        <v>21</v>
      </c>
      <c r="C27" s="20">
        <f>' اطلاعات حقوقی و حکم '!C27</f>
        <v>0</v>
      </c>
      <c r="D27" s="20">
        <f>' اطلاعات حقوقی و حکم '!D27</f>
        <v>0</v>
      </c>
      <c r="E27" s="20">
        <f>' ثبت عملیات ماهانه '!E27</f>
        <v>0</v>
      </c>
      <c r="F27" s="20">
        <f>' ثبت عملیات ماهانه '!E27*' اطلاعات حقوقی و حکم '!M27</f>
        <v>0</v>
      </c>
      <c r="G27" s="20">
        <f>IF(E27=0,0,((' اطلاعات حقوقی و حکم '!N27+' اطلاعات حقوقی و حکم '!S27)/30)/(ROUND(' مبنا '!$D$14/60+' مبنا '!$D$13,2))*(' مبنا '!$D$15)*(' ثبت عملیات ماهانه '!G27/60+' ثبت عملیات ماهانه '!F27))</f>
        <v>0</v>
      </c>
      <c r="H27" s="20">
        <f>' اطلاعات حقوقی و حکم '!O27/' مبنا '!$D$10*' ثبت عملیات ماهانه '!E27</f>
        <v>0</v>
      </c>
      <c r="I27" s="20">
        <f>' اطلاعات حقوقی و حکم '!P27/' مبنا '!$D$10*' ثبت عملیات ماهانه '!E27</f>
        <v>0</v>
      </c>
      <c r="J27" s="20">
        <f>' اطلاعات حقوقی و حکم '!R27/' مبنا '!$D$10*' ثبت عملیات ماهانه '!E27</f>
        <v>0</v>
      </c>
      <c r="K27" s="20">
        <f>' اطلاعات حقوقی و حکم '!S27/30*' ثبت عملیات ماهانه '!E27</f>
        <v>0</v>
      </c>
      <c r="L27" s="20">
        <f>' اطلاعات حقوقی و حکم '!T27/30*' ثبت عملیات ماهانه '!E27</f>
        <v>0</v>
      </c>
      <c r="M27" s="20">
        <f>' اطلاعات حقوقی و حکم '!U27/30*' ثبت عملیات ماهانه '!E27</f>
        <v>0</v>
      </c>
      <c r="N27" s="20">
        <f>' اطلاعات حقوقی و حکم '!V27/30*' ثبت عملیات ماهانه '!E27</f>
        <v>0</v>
      </c>
      <c r="O27" s="20">
        <f>' اطلاعات حقوقی و حکم '!W27/30*' ثبت عملیات ماهانه '!E27</f>
        <v>0</v>
      </c>
      <c r="P27" s="17">
        <f>IF(E27=0,0,(((' اطلاعات حقوقی و حکم '!N27+' اطلاعات حقوقی و حکم '!S27)/30)/(ROUND(' مبنا '!$D$14/60+' مبنا '!$D$13,2))*((' ثبت عملیات ماهانه '!I27/60)+' ثبت عملیات ماهانه '!H27)*(' ثبت عملیات ماهانه '!J27/100)))</f>
        <v>0</v>
      </c>
      <c r="Q27" s="20">
        <f>' ثبت عملیات ماهانه '!K27</f>
        <v>0</v>
      </c>
      <c r="R27" s="20">
        <f>' ثبت عملیات ماهانه '!L27</f>
        <v>0</v>
      </c>
      <c r="S27" s="20">
        <f t="shared" si="1"/>
        <v>0</v>
      </c>
      <c r="T27" s="20">
        <f t="shared" si="2"/>
        <v>0</v>
      </c>
      <c r="U27" s="20">
        <f t="shared" si="3"/>
        <v>0</v>
      </c>
      <c r="V27" s="20">
        <f t="shared" si="4"/>
        <v>0</v>
      </c>
      <c r="W27" s="20">
        <f>' ثبت عملیات ماهانه '!M27</f>
        <v>0</v>
      </c>
      <c r="X27" s="20">
        <f>' ثبت عملیات ماهانه '!N27</f>
        <v>0</v>
      </c>
      <c r="Y27" s="20">
        <f>' ثبت عملیات ماهانه '!O27</f>
        <v>0</v>
      </c>
      <c r="Z27" s="20">
        <f>V27*' اطلاعات حقوقی و حکم '!X27</f>
        <v>0</v>
      </c>
      <c r="AA27" s="20">
        <f>V27*' اطلاعات حقوقی و حکم '!Y27</f>
        <v>0</v>
      </c>
      <c r="AB27" s="20">
        <f>' جدول مالیات حقوق '!Q26</f>
        <v>0</v>
      </c>
      <c r="AC27" s="20">
        <f t="shared" si="5"/>
        <v>0</v>
      </c>
    </row>
    <row r="28" spans="2:29" ht="20.100000000000001" customHeight="1" x14ac:dyDescent="0.2">
      <c r="B28" s="20">
        <f>' اطلاعات حقوقی و حکم '!B28</f>
        <v>22</v>
      </c>
      <c r="C28" s="20">
        <f>' اطلاعات حقوقی و حکم '!C28</f>
        <v>0</v>
      </c>
      <c r="D28" s="20">
        <f>' اطلاعات حقوقی و حکم '!D28</f>
        <v>0</v>
      </c>
      <c r="E28" s="20">
        <f>' ثبت عملیات ماهانه '!E28</f>
        <v>0</v>
      </c>
      <c r="F28" s="20">
        <f>' ثبت عملیات ماهانه '!E28*' اطلاعات حقوقی و حکم '!M28</f>
        <v>0</v>
      </c>
      <c r="G28" s="20">
        <f>IF(E28=0,0,((' اطلاعات حقوقی و حکم '!N28+' اطلاعات حقوقی و حکم '!S28)/30)/(ROUND(' مبنا '!$D$14/60+' مبنا '!$D$13,2))*(' مبنا '!$D$15)*(' ثبت عملیات ماهانه '!G28/60+' ثبت عملیات ماهانه '!F28))</f>
        <v>0</v>
      </c>
      <c r="H28" s="20">
        <f>' اطلاعات حقوقی و حکم '!O28/' مبنا '!$D$10*' ثبت عملیات ماهانه '!E28</f>
        <v>0</v>
      </c>
      <c r="I28" s="20">
        <f>' اطلاعات حقوقی و حکم '!P28/' مبنا '!$D$10*' ثبت عملیات ماهانه '!E28</f>
        <v>0</v>
      </c>
      <c r="J28" s="20">
        <f>' اطلاعات حقوقی و حکم '!R28/' مبنا '!$D$10*' ثبت عملیات ماهانه '!E28</f>
        <v>0</v>
      </c>
      <c r="K28" s="20">
        <f>' اطلاعات حقوقی و حکم '!S28/30*' ثبت عملیات ماهانه '!E28</f>
        <v>0</v>
      </c>
      <c r="L28" s="20">
        <f>' اطلاعات حقوقی و حکم '!T28/30*' ثبت عملیات ماهانه '!E28</f>
        <v>0</v>
      </c>
      <c r="M28" s="20">
        <f>' اطلاعات حقوقی و حکم '!U28/30*' ثبت عملیات ماهانه '!E28</f>
        <v>0</v>
      </c>
      <c r="N28" s="20">
        <f>' اطلاعات حقوقی و حکم '!V28/30*' ثبت عملیات ماهانه '!E28</f>
        <v>0</v>
      </c>
      <c r="O28" s="20">
        <f>' اطلاعات حقوقی و حکم '!W28/30*' ثبت عملیات ماهانه '!E28</f>
        <v>0</v>
      </c>
      <c r="P28" s="17">
        <f>IF(E28=0,0,(((' اطلاعات حقوقی و حکم '!N28+' اطلاعات حقوقی و حکم '!S28)/30)/(ROUND(' مبنا '!$D$14/60+' مبنا '!$D$13,2))*((' ثبت عملیات ماهانه '!I28/60)+' ثبت عملیات ماهانه '!H28)*(' ثبت عملیات ماهانه '!J28/100)))</f>
        <v>0</v>
      </c>
      <c r="Q28" s="20">
        <f>' ثبت عملیات ماهانه '!K28</f>
        <v>0</v>
      </c>
      <c r="R28" s="20">
        <f>' ثبت عملیات ماهانه '!L28</f>
        <v>0</v>
      </c>
      <c r="S28" s="20">
        <f t="shared" si="1"/>
        <v>0</v>
      </c>
      <c r="T28" s="20">
        <f t="shared" si="2"/>
        <v>0</v>
      </c>
      <c r="U28" s="20">
        <f t="shared" si="3"/>
        <v>0</v>
      </c>
      <c r="V28" s="20">
        <f t="shared" si="4"/>
        <v>0</v>
      </c>
      <c r="W28" s="20">
        <f>' ثبت عملیات ماهانه '!M28</f>
        <v>0</v>
      </c>
      <c r="X28" s="20">
        <f>' ثبت عملیات ماهانه '!N28</f>
        <v>0</v>
      </c>
      <c r="Y28" s="20">
        <f>' ثبت عملیات ماهانه '!O28</f>
        <v>0</v>
      </c>
      <c r="Z28" s="20">
        <f>V28*' اطلاعات حقوقی و حکم '!X28</f>
        <v>0</v>
      </c>
      <c r="AA28" s="20">
        <f>V28*' اطلاعات حقوقی و حکم '!Y28</f>
        <v>0</v>
      </c>
      <c r="AB28" s="20">
        <f>' جدول مالیات حقوق '!Q27</f>
        <v>0</v>
      </c>
      <c r="AC28" s="20">
        <f t="shared" si="5"/>
        <v>0</v>
      </c>
    </row>
    <row r="29" spans="2:29" ht="20.100000000000001" customHeight="1" x14ac:dyDescent="0.2">
      <c r="B29" s="20">
        <f>' اطلاعات حقوقی و حکم '!B29</f>
        <v>23</v>
      </c>
      <c r="C29" s="20">
        <f>' اطلاعات حقوقی و حکم '!C29</f>
        <v>0</v>
      </c>
      <c r="D29" s="20">
        <f>' اطلاعات حقوقی و حکم '!D29</f>
        <v>0</v>
      </c>
      <c r="E29" s="20">
        <f>' ثبت عملیات ماهانه '!E29</f>
        <v>0</v>
      </c>
      <c r="F29" s="20">
        <f>' ثبت عملیات ماهانه '!E29*' اطلاعات حقوقی و حکم '!M29</f>
        <v>0</v>
      </c>
      <c r="G29" s="20">
        <f>IF(E29=0,0,((' اطلاعات حقوقی و حکم '!N29+' اطلاعات حقوقی و حکم '!S29)/30)/(ROUND(' مبنا '!$D$14/60+' مبنا '!$D$13,2))*(' مبنا '!$D$15)*(' ثبت عملیات ماهانه '!G29/60+' ثبت عملیات ماهانه '!F29))</f>
        <v>0</v>
      </c>
      <c r="H29" s="20">
        <f>' اطلاعات حقوقی و حکم '!O29/' مبنا '!$D$10*' ثبت عملیات ماهانه '!E29</f>
        <v>0</v>
      </c>
      <c r="I29" s="20">
        <f>' اطلاعات حقوقی و حکم '!P29/' مبنا '!$D$10*' ثبت عملیات ماهانه '!E29</f>
        <v>0</v>
      </c>
      <c r="J29" s="20">
        <f>' اطلاعات حقوقی و حکم '!R29/' مبنا '!$D$10*' ثبت عملیات ماهانه '!E29</f>
        <v>0</v>
      </c>
      <c r="K29" s="20">
        <f>' اطلاعات حقوقی و حکم '!S29/30*' ثبت عملیات ماهانه '!E29</f>
        <v>0</v>
      </c>
      <c r="L29" s="20">
        <f>' اطلاعات حقوقی و حکم '!T29/30*' ثبت عملیات ماهانه '!E29</f>
        <v>0</v>
      </c>
      <c r="M29" s="20">
        <f>' اطلاعات حقوقی و حکم '!U29/30*' ثبت عملیات ماهانه '!E29</f>
        <v>0</v>
      </c>
      <c r="N29" s="20">
        <f>' اطلاعات حقوقی و حکم '!V29/30*' ثبت عملیات ماهانه '!E29</f>
        <v>0</v>
      </c>
      <c r="O29" s="20">
        <f>' اطلاعات حقوقی و حکم '!W29/30*' ثبت عملیات ماهانه '!E29</f>
        <v>0</v>
      </c>
      <c r="P29" s="17">
        <f>IF(E29=0,0,(((' اطلاعات حقوقی و حکم '!N29+' اطلاعات حقوقی و حکم '!S29)/30)/(ROUND(' مبنا '!$D$14/60+' مبنا '!$D$13,2))*((' ثبت عملیات ماهانه '!I29/60)+' ثبت عملیات ماهانه '!H29)*(' ثبت عملیات ماهانه '!J29/100)))</f>
        <v>0</v>
      </c>
      <c r="Q29" s="20">
        <f>' ثبت عملیات ماهانه '!K29</f>
        <v>0</v>
      </c>
      <c r="R29" s="20">
        <f>' ثبت عملیات ماهانه '!L29</f>
        <v>0</v>
      </c>
      <c r="S29" s="20">
        <f t="shared" si="1"/>
        <v>0</v>
      </c>
      <c r="T29" s="20">
        <f t="shared" si="2"/>
        <v>0</v>
      </c>
      <c r="U29" s="20">
        <f t="shared" si="3"/>
        <v>0</v>
      </c>
      <c r="V29" s="20">
        <f t="shared" si="4"/>
        <v>0</v>
      </c>
      <c r="W29" s="20">
        <f>' ثبت عملیات ماهانه '!M29</f>
        <v>0</v>
      </c>
      <c r="X29" s="20">
        <f>' ثبت عملیات ماهانه '!N29</f>
        <v>0</v>
      </c>
      <c r="Y29" s="20">
        <f>' ثبت عملیات ماهانه '!O29</f>
        <v>0</v>
      </c>
      <c r="Z29" s="20">
        <f>V29*' اطلاعات حقوقی و حکم '!X29</f>
        <v>0</v>
      </c>
      <c r="AA29" s="20">
        <f>V29*' اطلاعات حقوقی و حکم '!Y29</f>
        <v>0</v>
      </c>
      <c r="AB29" s="20">
        <f>' جدول مالیات حقوق '!Q28</f>
        <v>0</v>
      </c>
      <c r="AC29" s="20">
        <f t="shared" si="5"/>
        <v>0</v>
      </c>
    </row>
    <row r="30" spans="2:29" ht="20.100000000000001" customHeight="1" x14ac:dyDescent="0.2">
      <c r="B30" s="20">
        <f>' اطلاعات حقوقی و حکم '!B30</f>
        <v>24</v>
      </c>
      <c r="C30" s="20">
        <f>' اطلاعات حقوقی و حکم '!C30</f>
        <v>0</v>
      </c>
      <c r="D30" s="20">
        <f>' اطلاعات حقوقی و حکم '!D30</f>
        <v>0</v>
      </c>
      <c r="E30" s="20">
        <f>' ثبت عملیات ماهانه '!E30</f>
        <v>0</v>
      </c>
      <c r="F30" s="20">
        <f>' ثبت عملیات ماهانه '!E30*' اطلاعات حقوقی و حکم '!M30</f>
        <v>0</v>
      </c>
      <c r="G30" s="20">
        <f>IF(E30=0,0,((' اطلاعات حقوقی و حکم '!N30+' اطلاعات حقوقی و حکم '!S30)/30)/(ROUND(' مبنا '!$D$14/60+' مبنا '!$D$13,2))*(' مبنا '!$D$15)*(' ثبت عملیات ماهانه '!G30/60+' ثبت عملیات ماهانه '!F30))</f>
        <v>0</v>
      </c>
      <c r="H30" s="20">
        <f>' اطلاعات حقوقی و حکم '!O30/' مبنا '!$D$10*' ثبت عملیات ماهانه '!E30</f>
        <v>0</v>
      </c>
      <c r="I30" s="20">
        <f>' اطلاعات حقوقی و حکم '!P30/' مبنا '!$D$10*' ثبت عملیات ماهانه '!E30</f>
        <v>0</v>
      </c>
      <c r="J30" s="20">
        <f>' اطلاعات حقوقی و حکم '!R30/' مبنا '!$D$10*' ثبت عملیات ماهانه '!E30</f>
        <v>0</v>
      </c>
      <c r="K30" s="20">
        <f>' اطلاعات حقوقی و حکم '!S30/30*' ثبت عملیات ماهانه '!E30</f>
        <v>0</v>
      </c>
      <c r="L30" s="20">
        <f>' اطلاعات حقوقی و حکم '!T30/30*' ثبت عملیات ماهانه '!E30</f>
        <v>0</v>
      </c>
      <c r="M30" s="20">
        <f>' اطلاعات حقوقی و حکم '!U30/30*' ثبت عملیات ماهانه '!E30</f>
        <v>0</v>
      </c>
      <c r="N30" s="20">
        <f>' اطلاعات حقوقی و حکم '!V30/30*' ثبت عملیات ماهانه '!E30</f>
        <v>0</v>
      </c>
      <c r="O30" s="20">
        <f>' اطلاعات حقوقی و حکم '!W30/30*' ثبت عملیات ماهانه '!E30</f>
        <v>0</v>
      </c>
      <c r="P30" s="17">
        <f>IF(E30=0,0,(((' اطلاعات حقوقی و حکم '!N30+' اطلاعات حقوقی و حکم '!S30)/30)/(ROUND(' مبنا '!$D$14/60+' مبنا '!$D$13,2))*((' ثبت عملیات ماهانه '!I30/60)+' ثبت عملیات ماهانه '!H30)*(' ثبت عملیات ماهانه '!J30/100)))</f>
        <v>0</v>
      </c>
      <c r="Q30" s="20">
        <f>' ثبت عملیات ماهانه '!K30</f>
        <v>0</v>
      </c>
      <c r="R30" s="20">
        <f>' ثبت عملیات ماهانه '!L30</f>
        <v>0</v>
      </c>
      <c r="S30" s="20">
        <f t="shared" si="1"/>
        <v>0</v>
      </c>
      <c r="T30" s="20">
        <f t="shared" si="2"/>
        <v>0</v>
      </c>
      <c r="U30" s="20">
        <f t="shared" si="3"/>
        <v>0</v>
      </c>
      <c r="V30" s="20">
        <f t="shared" si="4"/>
        <v>0</v>
      </c>
      <c r="W30" s="20">
        <f>' ثبت عملیات ماهانه '!M30</f>
        <v>0</v>
      </c>
      <c r="X30" s="20">
        <f>' ثبت عملیات ماهانه '!N30</f>
        <v>0</v>
      </c>
      <c r="Y30" s="20">
        <f>' ثبت عملیات ماهانه '!O30</f>
        <v>0</v>
      </c>
      <c r="Z30" s="20">
        <f>V30*' اطلاعات حقوقی و حکم '!X30</f>
        <v>0</v>
      </c>
      <c r="AA30" s="20">
        <f>V30*' اطلاعات حقوقی و حکم '!Y30</f>
        <v>0</v>
      </c>
      <c r="AB30" s="20">
        <f>' جدول مالیات حقوق '!Q29</f>
        <v>0</v>
      </c>
      <c r="AC30" s="20">
        <f t="shared" si="5"/>
        <v>0</v>
      </c>
    </row>
    <row r="31" spans="2:29" ht="20.100000000000001" customHeight="1" x14ac:dyDescent="0.2">
      <c r="B31" s="20">
        <f>' اطلاعات حقوقی و حکم '!B31</f>
        <v>25</v>
      </c>
      <c r="C31" s="20">
        <f>' اطلاعات حقوقی و حکم '!C31</f>
        <v>0</v>
      </c>
      <c r="D31" s="20">
        <f>' اطلاعات حقوقی و حکم '!D31</f>
        <v>0</v>
      </c>
      <c r="E31" s="20">
        <f>' ثبت عملیات ماهانه '!E31</f>
        <v>0</v>
      </c>
      <c r="F31" s="20">
        <f>' ثبت عملیات ماهانه '!E31*' اطلاعات حقوقی و حکم '!M31</f>
        <v>0</v>
      </c>
      <c r="G31" s="20">
        <f>IF(E31=0,0,((' اطلاعات حقوقی و حکم '!N31+' اطلاعات حقوقی و حکم '!S31)/30)/(ROUND(' مبنا '!$D$14/60+' مبنا '!$D$13,2))*(' مبنا '!$D$15)*(' ثبت عملیات ماهانه '!G31/60+' ثبت عملیات ماهانه '!F31))</f>
        <v>0</v>
      </c>
      <c r="H31" s="20">
        <f>' اطلاعات حقوقی و حکم '!O31/' مبنا '!$D$10*' ثبت عملیات ماهانه '!E31</f>
        <v>0</v>
      </c>
      <c r="I31" s="20">
        <f>' اطلاعات حقوقی و حکم '!P31/' مبنا '!$D$10*' ثبت عملیات ماهانه '!E31</f>
        <v>0</v>
      </c>
      <c r="J31" s="20">
        <f>' اطلاعات حقوقی و حکم '!R31/' مبنا '!$D$10*' ثبت عملیات ماهانه '!E31</f>
        <v>0</v>
      </c>
      <c r="K31" s="20">
        <f>' اطلاعات حقوقی و حکم '!S31/30*' ثبت عملیات ماهانه '!E31</f>
        <v>0</v>
      </c>
      <c r="L31" s="20">
        <f>' اطلاعات حقوقی و حکم '!T31/30*' ثبت عملیات ماهانه '!E31</f>
        <v>0</v>
      </c>
      <c r="M31" s="20">
        <f>' اطلاعات حقوقی و حکم '!U31/30*' ثبت عملیات ماهانه '!E31</f>
        <v>0</v>
      </c>
      <c r="N31" s="20">
        <f>' اطلاعات حقوقی و حکم '!V31/30*' ثبت عملیات ماهانه '!E31</f>
        <v>0</v>
      </c>
      <c r="O31" s="20">
        <f>' اطلاعات حقوقی و حکم '!W31/30*' ثبت عملیات ماهانه '!E31</f>
        <v>0</v>
      </c>
      <c r="P31" s="17">
        <f>IF(E31=0,0,(((' اطلاعات حقوقی و حکم '!N31+' اطلاعات حقوقی و حکم '!S31)/30)/(ROUND(' مبنا '!$D$14/60+' مبنا '!$D$13,2))*((' ثبت عملیات ماهانه '!I31/60)+' ثبت عملیات ماهانه '!H31)*(' ثبت عملیات ماهانه '!J31/100)))</f>
        <v>0</v>
      </c>
      <c r="Q31" s="20">
        <f>' ثبت عملیات ماهانه '!K31</f>
        <v>0</v>
      </c>
      <c r="R31" s="20">
        <f>' ثبت عملیات ماهانه '!L31</f>
        <v>0</v>
      </c>
      <c r="S31" s="20">
        <f t="shared" si="1"/>
        <v>0</v>
      </c>
      <c r="T31" s="20">
        <f t="shared" si="2"/>
        <v>0</v>
      </c>
      <c r="U31" s="20">
        <f t="shared" si="3"/>
        <v>0</v>
      </c>
      <c r="V31" s="20">
        <f t="shared" si="4"/>
        <v>0</v>
      </c>
      <c r="W31" s="20">
        <f>' ثبت عملیات ماهانه '!M31</f>
        <v>0</v>
      </c>
      <c r="X31" s="20">
        <f>' ثبت عملیات ماهانه '!N31</f>
        <v>0</v>
      </c>
      <c r="Y31" s="20">
        <f>' ثبت عملیات ماهانه '!O31</f>
        <v>0</v>
      </c>
      <c r="Z31" s="20">
        <f>V31*' اطلاعات حقوقی و حکم '!X31</f>
        <v>0</v>
      </c>
      <c r="AA31" s="20">
        <f>V31*' اطلاعات حقوقی و حکم '!Y31</f>
        <v>0</v>
      </c>
      <c r="AB31" s="20">
        <f>' جدول مالیات حقوق '!Q30</f>
        <v>0</v>
      </c>
      <c r="AC31" s="20">
        <f t="shared" si="5"/>
        <v>0</v>
      </c>
    </row>
    <row r="32" spans="2:29" ht="20.100000000000001" customHeight="1" x14ac:dyDescent="0.2">
      <c r="B32" s="20">
        <f>' اطلاعات حقوقی و حکم '!B32</f>
        <v>26</v>
      </c>
      <c r="C32" s="20">
        <f>' اطلاعات حقوقی و حکم '!C32</f>
        <v>0</v>
      </c>
      <c r="D32" s="20">
        <f>' اطلاعات حقوقی و حکم '!D32</f>
        <v>0</v>
      </c>
      <c r="E32" s="20">
        <f>' ثبت عملیات ماهانه '!E32</f>
        <v>0</v>
      </c>
      <c r="F32" s="20">
        <f>' ثبت عملیات ماهانه '!E32*' اطلاعات حقوقی و حکم '!M32</f>
        <v>0</v>
      </c>
      <c r="G32" s="20">
        <f>IF(E32=0,0,((' اطلاعات حقوقی و حکم '!N32+' اطلاعات حقوقی و حکم '!S32)/30)/(ROUND(' مبنا '!$D$14/60+' مبنا '!$D$13,2))*(' مبنا '!$D$15)*(' ثبت عملیات ماهانه '!G32/60+' ثبت عملیات ماهانه '!F32))</f>
        <v>0</v>
      </c>
      <c r="H32" s="20">
        <f>' اطلاعات حقوقی و حکم '!O32/' مبنا '!$D$10*' ثبت عملیات ماهانه '!E32</f>
        <v>0</v>
      </c>
      <c r="I32" s="20">
        <f>' اطلاعات حقوقی و حکم '!P32/' مبنا '!$D$10*' ثبت عملیات ماهانه '!E32</f>
        <v>0</v>
      </c>
      <c r="J32" s="20">
        <f>' اطلاعات حقوقی و حکم '!R32/' مبنا '!$D$10*' ثبت عملیات ماهانه '!E32</f>
        <v>0</v>
      </c>
      <c r="K32" s="20">
        <f>' اطلاعات حقوقی و حکم '!S32/30*' ثبت عملیات ماهانه '!E32</f>
        <v>0</v>
      </c>
      <c r="L32" s="20">
        <f>' اطلاعات حقوقی و حکم '!T32/30*' ثبت عملیات ماهانه '!E32</f>
        <v>0</v>
      </c>
      <c r="M32" s="20">
        <f>' اطلاعات حقوقی و حکم '!U32/30*' ثبت عملیات ماهانه '!E32</f>
        <v>0</v>
      </c>
      <c r="N32" s="20">
        <f>' اطلاعات حقوقی و حکم '!V32/30*' ثبت عملیات ماهانه '!E32</f>
        <v>0</v>
      </c>
      <c r="O32" s="20">
        <f>' اطلاعات حقوقی و حکم '!W32/30*' ثبت عملیات ماهانه '!E32</f>
        <v>0</v>
      </c>
      <c r="P32" s="17">
        <f>IF(E32=0,0,(((' اطلاعات حقوقی و حکم '!N32+' اطلاعات حقوقی و حکم '!S32)/30)/(ROUND(' مبنا '!$D$14/60+' مبنا '!$D$13,2))*((' ثبت عملیات ماهانه '!I32/60)+' ثبت عملیات ماهانه '!H32)*(' ثبت عملیات ماهانه '!J32/100)))</f>
        <v>0</v>
      </c>
      <c r="Q32" s="20">
        <f>' ثبت عملیات ماهانه '!K32</f>
        <v>0</v>
      </c>
      <c r="R32" s="20">
        <f>' ثبت عملیات ماهانه '!L32</f>
        <v>0</v>
      </c>
      <c r="S32" s="20">
        <f t="shared" si="1"/>
        <v>0</v>
      </c>
      <c r="T32" s="20">
        <f t="shared" si="2"/>
        <v>0</v>
      </c>
      <c r="U32" s="20">
        <f t="shared" si="3"/>
        <v>0</v>
      </c>
      <c r="V32" s="20">
        <f t="shared" si="4"/>
        <v>0</v>
      </c>
      <c r="W32" s="20">
        <f>' ثبت عملیات ماهانه '!M32</f>
        <v>0</v>
      </c>
      <c r="X32" s="20">
        <f>' ثبت عملیات ماهانه '!N32</f>
        <v>0</v>
      </c>
      <c r="Y32" s="20">
        <f>' ثبت عملیات ماهانه '!O32</f>
        <v>0</v>
      </c>
      <c r="Z32" s="20">
        <f>V32*' اطلاعات حقوقی و حکم '!X32</f>
        <v>0</v>
      </c>
      <c r="AA32" s="20">
        <f>V32*' اطلاعات حقوقی و حکم '!Y32</f>
        <v>0</v>
      </c>
      <c r="AB32" s="20">
        <f>' جدول مالیات حقوق '!Q31</f>
        <v>0</v>
      </c>
      <c r="AC32" s="20">
        <f t="shared" si="5"/>
        <v>0</v>
      </c>
    </row>
    <row r="33" spans="2:29" ht="20.100000000000001" customHeight="1" x14ac:dyDescent="0.2">
      <c r="B33" s="20">
        <f>' اطلاعات حقوقی و حکم '!B33</f>
        <v>27</v>
      </c>
      <c r="C33" s="20">
        <f>' اطلاعات حقوقی و حکم '!C33</f>
        <v>0</v>
      </c>
      <c r="D33" s="20">
        <f>' اطلاعات حقوقی و حکم '!D33</f>
        <v>0</v>
      </c>
      <c r="E33" s="20">
        <f>' ثبت عملیات ماهانه '!E33</f>
        <v>0</v>
      </c>
      <c r="F33" s="20">
        <f>' ثبت عملیات ماهانه '!E33*' اطلاعات حقوقی و حکم '!M33</f>
        <v>0</v>
      </c>
      <c r="G33" s="20">
        <f>IF(E33=0,0,((' اطلاعات حقوقی و حکم '!N33+' اطلاعات حقوقی و حکم '!S33)/30)/(ROUND(' مبنا '!$D$14/60+' مبنا '!$D$13,2))*(' مبنا '!$D$15)*(' ثبت عملیات ماهانه '!G33/60+' ثبت عملیات ماهانه '!F33))</f>
        <v>0</v>
      </c>
      <c r="H33" s="20">
        <f>' اطلاعات حقوقی و حکم '!O33/' مبنا '!$D$10*' ثبت عملیات ماهانه '!E33</f>
        <v>0</v>
      </c>
      <c r="I33" s="20">
        <f>' اطلاعات حقوقی و حکم '!P33/' مبنا '!$D$10*' ثبت عملیات ماهانه '!E33</f>
        <v>0</v>
      </c>
      <c r="J33" s="20">
        <f>' اطلاعات حقوقی و حکم '!R33/' مبنا '!$D$10*' ثبت عملیات ماهانه '!E33</f>
        <v>0</v>
      </c>
      <c r="K33" s="20">
        <f>' اطلاعات حقوقی و حکم '!S33/30*' ثبت عملیات ماهانه '!E33</f>
        <v>0</v>
      </c>
      <c r="L33" s="20">
        <f>' اطلاعات حقوقی و حکم '!T33/30*' ثبت عملیات ماهانه '!E33</f>
        <v>0</v>
      </c>
      <c r="M33" s="20">
        <f>' اطلاعات حقوقی و حکم '!U33/30*' ثبت عملیات ماهانه '!E33</f>
        <v>0</v>
      </c>
      <c r="N33" s="20">
        <f>' اطلاعات حقوقی و حکم '!V33/30*' ثبت عملیات ماهانه '!E33</f>
        <v>0</v>
      </c>
      <c r="O33" s="20">
        <f>' اطلاعات حقوقی و حکم '!W33/30*' ثبت عملیات ماهانه '!E33</f>
        <v>0</v>
      </c>
      <c r="P33" s="17">
        <f>IF(E33=0,0,(((' اطلاعات حقوقی و حکم '!N33+' اطلاعات حقوقی و حکم '!S33)/30)/(ROUND(' مبنا '!$D$14/60+' مبنا '!$D$13,2))*((' ثبت عملیات ماهانه '!I33/60)+' ثبت عملیات ماهانه '!H33)*(' ثبت عملیات ماهانه '!J33/100)))</f>
        <v>0</v>
      </c>
      <c r="Q33" s="20">
        <f>' ثبت عملیات ماهانه '!K33</f>
        <v>0</v>
      </c>
      <c r="R33" s="20">
        <f>' ثبت عملیات ماهانه '!L33</f>
        <v>0</v>
      </c>
      <c r="S33" s="20">
        <f t="shared" si="1"/>
        <v>0</v>
      </c>
      <c r="T33" s="20">
        <f t="shared" si="2"/>
        <v>0</v>
      </c>
      <c r="U33" s="20">
        <f t="shared" si="3"/>
        <v>0</v>
      </c>
      <c r="V33" s="20">
        <f t="shared" si="4"/>
        <v>0</v>
      </c>
      <c r="W33" s="20">
        <f>' ثبت عملیات ماهانه '!M33</f>
        <v>0</v>
      </c>
      <c r="X33" s="20">
        <f>' ثبت عملیات ماهانه '!N33</f>
        <v>0</v>
      </c>
      <c r="Y33" s="20">
        <f>' ثبت عملیات ماهانه '!O33</f>
        <v>0</v>
      </c>
      <c r="Z33" s="20">
        <f>V33*' اطلاعات حقوقی و حکم '!X33</f>
        <v>0</v>
      </c>
      <c r="AA33" s="20">
        <f>V33*' اطلاعات حقوقی و حکم '!Y33</f>
        <v>0</v>
      </c>
      <c r="AB33" s="20">
        <f>' جدول مالیات حقوق '!Q32</f>
        <v>0</v>
      </c>
      <c r="AC33" s="20">
        <f t="shared" si="5"/>
        <v>0</v>
      </c>
    </row>
    <row r="34" spans="2:29" ht="20.100000000000001" customHeight="1" x14ac:dyDescent="0.2">
      <c r="B34" s="20">
        <f>' اطلاعات حقوقی و حکم '!B34</f>
        <v>28</v>
      </c>
      <c r="C34" s="20">
        <f>' اطلاعات حقوقی و حکم '!C34</f>
        <v>0</v>
      </c>
      <c r="D34" s="20">
        <f>' اطلاعات حقوقی و حکم '!D34</f>
        <v>0</v>
      </c>
      <c r="E34" s="20">
        <f>' ثبت عملیات ماهانه '!E34</f>
        <v>0</v>
      </c>
      <c r="F34" s="20">
        <f>' ثبت عملیات ماهانه '!E34*' اطلاعات حقوقی و حکم '!M34</f>
        <v>0</v>
      </c>
      <c r="G34" s="20">
        <f>IF(E34=0,0,((' اطلاعات حقوقی و حکم '!N34+' اطلاعات حقوقی و حکم '!S34)/30)/(ROUND(' مبنا '!$D$14/60+' مبنا '!$D$13,2))*(' مبنا '!$D$15)*(' ثبت عملیات ماهانه '!G34/60+' ثبت عملیات ماهانه '!F34))</f>
        <v>0</v>
      </c>
      <c r="H34" s="20">
        <f>' اطلاعات حقوقی و حکم '!O34/' مبنا '!$D$10*' ثبت عملیات ماهانه '!E34</f>
        <v>0</v>
      </c>
      <c r="I34" s="20">
        <f>' اطلاعات حقوقی و حکم '!P34/' مبنا '!$D$10*' ثبت عملیات ماهانه '!E34</f>
        <v>0</v>
      </c>
      <c r="J34" s="20">
        <f>' اطلاعات حقوقی و حکم '!R34/' مبنا '!$D$10*' ثبت عملیات ماهانه '!E34</f>
        <v>0</v>
      </c>
      <c r="K34" s="20">
        <f>' اطلاعات حقوقی و حکم '!S34/30*' ثبت عملیات ماهانه '!E34</f>
        <v>0</v>
      </c>
      <c r="L34" s="20">
        <f>' اطلاعات حقوقی و حکم '!T34/30*' ثبت عملیات ماهانه '!E34</f>
        <v>0</v>
      </c>
      <c r="M34" s="20">
        <f>' اطلاعات حقوقی و حکم '!U34/30*' ثبت عملیات ماهانه '!E34</f>
        <v>0</v>
      </c>
      <c r="N34" s="20">
        <f>' اطلاعات حقوقی و حکم '!V34/30*' ثبت عملیات ماهانه '!E34</f>
        <v>0</v>
      </c>
      <c r="O34" s="20">
        <f>' اطلاعات حقوقی و حکم '!W34/30*' ثبت عملیات ماهانه '!E34</f>
        <v>0</v>
      </c>
      <c r="P34" s="17">
        <f>IF(E34=0,0,(((' اطلاعات حقوقی و حکم '!N34+' اطلاعات حقوقی و حکم '!S34)/30)/(ROUND(' مبنا '!$D$14/60+' مبنا '!$D$13,2))*((' ثبت عملیات ماهانه '!I34/60)+' ثبت عملیات ماهانه '!H34)*(' ثبت عملیات ماهانه '!J34/100)))</f>
        <v>0</v>
      </c>
      <c r="Q34" s="20">
        <f>' ثبت عملیات ماهانه '!K34</f>
        <v>0</v>
      </c>
      <c r="R34" s="20">
        <f>' ثبت عملیات ماهانه '!L34</f>
        <v>0</v>
      </c>
      <c r="S34" s="20">
        <f t="shared" si="1"/>
        <v>0</v>
      </c>
      <c r="T34" s="20">
        <f t="shared" si="2"/>
        <v>0</v>
      </c>
      <c r="U34" s="20">
        <f t="shared" si="3"/>
        <v>0</v>
      </c>
      <c r="V34" s="20">
        <f t="shared" si="4"/>
        <v>0</v>
      </c>
      <c r="W34" s="20">
        <f>' ثبت عملیات ماهانه '!M34</f>
        <v>0</v>
      </c>
      <c r="X34" s="20">
        <f>' ثبت عملیات ماهانه '!N34</f>
        <v>0</v>
      </c>
      <c r="Y34" s="20">
        <f>' ثبت عملیات ماهانه '!O34</f>
        <v>0</v>
      </c>
      <c r="Z34" s="20">
        <f>V34*' اطلاعات حقوقی و حکم '!X34</f>
        <v>0</v>
      </c>
      <c r="AA34" s="20">
        <f>V34*' اطلاعات حقوقی و حکم '!Y34</f>
        <v>0</v>
      </c>
      <c r="AB34" s="20">
        <f>' جدول مالیات حقوق '!Q33</f>
        <v>0</v>
      </c>
      <c r="AC34" s="20">
        <f t="shared" si="5"/>
        <v>0</v>
      </c>
    </row>
    <row r="35" spans="2:29" ht="20.100000000000001" customHeight="1" x14ac:dyDescent="0.2">
      <c r="B35" s="20">
        <f>' اطلاعات حقوقی و حکم '!B35</f>
        <v>29</v>
      </c>
      <c r="C35" s="20">
        <f>' اطلاعات حقوقی و حکم '!C35</f>
        <v>0</v>
      </c>
      <c r="D35" s="20">
        <f>' اطلاعات حقوقی و حکم '!D35</f>
        <v>0</v>
      </c>
      <c r="E35" s="20">
        <f>' ثبت عملیات ماهانه '!E35</f>
        <v>0</v>
      </c>
      <c r="F35" s="20">
        <f>' ثبت عملیات ماهانه '!E35*' اطلاعات حقوقی و حکم '!M35</f>
        <v>0</v>
      </c>
      <c r="G35" s="20">
        <f>IF(E35=0,0,((' اطلاعات حقوقی و حکم '!N35+' اطلاعات حقوقی و حکم '!S35)/30)/(ROUND(' مبنا '!$D$14/60+' مبنا '!$D$13,2))*(' مبنا '!$D$15)*(' ثبت عملیات ماهانه '!G35/60+' ثبت عملیات ماهانه '!F35))</f>
        <v>0</v>
      </c>
      <c r="H35" s="20">
        <f>' اطلاعات حقوقی و حکم '!O35/' مبنا '!$D$10*' ثبت عملیات ماهانه '!E35</f>
        <v>0</v>
      </c>
      <c r="I35" s="20">
        <f>' اطلاعات حقوقی و حکم '!P35/' مبنا '!$D$10*' ثبت عملیات ماهانه '!E35</f>
        <v>0</v>
      </c>
      <c r="J35" s="20">
        <f>' اطلاعات حقوقی و حکم '!R35/' مبنا '!$D$10*' ثبت عملیات ماهانه '!E35</f>
        <v>0</v>
      </c>
      <c r="K35" s="20">
        <f>' اطلاعات حقوقی و حکم '!S35/30*' ثبت عملیات ماهانه '!E35</f>
        <v>0</v>
      </c>
      <c r="L35" s="20">
        <f>' اطلاعات حقوقی و حکم '!T35/30*' ثبت عملیات ماهانه '!E35</f>
        <v>0</v>
      </c>
      <c r="M35" s="20">
        <f>' اطلاعات حقوقی و حکم '!U35/30*' ثبت عملیات ماهانه '!E35</f>
        <v>0</v>
      </c>
      <c r="N35" s="20">
        <f>' اطلاعات حقوقی و حکم '!V35/30*' ثبت عملیات ماهانه '!E35</f>
        <v>0</v>
      </c>
      <c r="O35" s="20">
        <f>' اطلاعات حقوقی و حکم '!W35/30*' ثبت عملیات ماهانه '!E35</f>
        <v>0</v>
      </c>
      <c r="P35" s="17">
        <f>IF(E35=0,0,(((' اطلاعات حقوقی و حکم '!N35+' اطلاعات حقوقی و حکم '!S35)/30)/(ROUND(' مبنا '!$D$14/60+' مبنا '!$D$13,2))*((' ثبت عملیات ماهانه '!I35/60)+' ثبت عملیات ماهانه '!H35)*(' ثبت عملیات ماهانه '!J35/100)))</f>
        <v>0</v>
      </c>
      <c r="Q35" s="20">
        <f>' ثبت عملیات ماهانه '!K35</f>
        <v>0</v>
      </c>
      <c r="R35" s="20">
        <f>' ثبت عملیات ماهانه '!L35</f>
        <v>0</v>
      </c>
      <c r="S35" s="20">
        <f t="shared" si="1"/>
        <v>0</v>
      </c>
      <c r="T35" s="20">
        <f t="shared" si="2"/>
        <v>0</v>
      </c>
      <c r="U35" s="20">
        <f t="shared" si="3"/>
        <v>0</v>
      </c>
      <c r="V35" s="20">
        <f t="shared" si="4"/>
        <v>0</v>
      </c>
      <c r="W35" s="20">
        <f>' ثبت عملیات ماهانه '!M35</f>
        <v>0</v>
      </c>
      <c r="X35" s="20">
        <f>' ثبت عملیات ماهانه '!N35</f>
        <v>0</v>
      </c>
      <c r="Y35" s="20">
        <f>' ثبت عملیات ماهانه '!O35</f>
        <v>0</v>
      </c>
      <c r="Z35" s="20">
        <f>V35*' اطلاعات حقوقی و حکم '!X35</f>
        <v>0</v>
      </c>
      <c r="AA35" s="20">
        <f>V35*' اطلاعات حقوقی و حکم '!Y35</f>
        <v>0</v>
      </c>
      <c r="AB35" s="20">
        <f>' جدول مالیات حقوق '!Q34</f>
        <v>0</v>
      </c>
      <c r="AC35" s="20">
        <f t="shared" si="5"/>
        <v>0</v>
      </c>
    </row>
    <row r="36" spans="2:29" ht="20.100000000000001" customHeight="1" x14ac:dyDescent="0.2">
      <c r="B36" s="20">
        <f>' اطلاعات حقوقی و حکم '!B36</f>
        <v>30</v>
      </c>
      <c r="C36" s="20">
        <f>' اطلاعات حقوقی و حکم '!C36</f>
        <v>0</v>
      </c>
      <c r="D36" s="20">
        <f>' اطلاعات حقوقی و حکم '!D36</f>
        <v>0</v>
      </c>
      <c r="E36" s="20">
        <f>' ثبت عملیات ماهانه '!E36</f>
        <v>0</v>
      </c>
      <c r="F36" s="20">
        <f>' ثبت عملیات ماهانه '!E36*' اطلاعات حقوقی و حکم '!M36</f>
        <v>0</v>
      </c>
      <c r="G36" s="20">
        <f>IF(E36=0,0,((' اطلاعات حقوقی و حکم '!N36+' اطلاعات حقوقی و حکم '!S36)/30)/(ROUND(' مبنا '!$D$14/60+' مبنا '!$D$13,2))*(' مبنا '!$D$15)*(' ثبت عملیات ماهانه '!G36/60+' ثبت عملیات ماهانه '!F36))</f>
        <v>0</v>
      </c>
      <c r="H36" s="20">
        <f>' اطلاعات حقوقی و حکم '!O36/' مبنا '!$D$10*' ثبت عملیات ماهانه '!E36</f>
        <v>0</v>
      </c>
      <c r="I36" s="20">
        <f>' اطلاعات حقوقی و حکم '!P36/' مبنا '!$D$10*' ثبت عملیات ماهانه '!E36</f>
        <v>0</v>
      </c>
      <c r="J36" s="20">
        <f>' اطلاعات حقوقی و حکم '!R36/' مبنا '!$D$10*' ثبت عملیات ماهانه '!E36</f>
        <v>0</v>
      </c>
      <c r="K36" s="20">
        <f>' اطلاعات حقوقی و حکم '!S36/30*' ثبت عملیات ماهانه '!E36</f>
        <v>0</v>
      </c>
      <c r="L36" s="20">
        <f>' اطلاعات حقوقی و حکم '!T36/30*' ثبت عملیات ماهانه '!E36</f>
        <v>0</v>
      </c>
      <c r="M36" s="20">
        <f>' اطلاعات حقوقی و حکم '!U36/30*' ثبت عملیات ماهانه '!E36</f>
        <v>0</v>
      </c>
      <c r="N36" s="20">
        <f>' اطلاعات حقوقی و حکم '!V36/30*' ثبت عملیات ماهانه '!E36</f>
        <v>0</v>
      </c>
      <c r="O36" s="20">
        <f>' اطلاعات حقوقی و حکم '!W36/30*' ثبت عملیات ماهانه '!E36</f>
        <v>0</v>
      </c>
      <c r="P36" s="17">
        <f>IF(E36=0,0,(((' اطلاعات حقوقی و حکم '!N36+' اطلاعات حقوقی و حکم '!S36)/30)/(ROUND(' مبنا '!$D$14/60+' مبنا '!$D$13,2))*((' ثبت عملیات ماهانه '!I36/60)+' ثبت عملیات ماهانه '!H36)*(' ثبت عملیات ماهانه '!J36/100)))</f>
        <v>0</v>
      </c>
      <c r="Q36" s="20">
        <f>' ثبت عملیات ماهانه '!K36</f>
        <v>0</v>
      </c>
      <c r="R36" s="20">
        <f>' ثبت عملیات ماهانه '!L36</f>
        <v>0</v>
      </c>
      <c r="S36" s="20">
        <f t="shared" si="1"/>
        <v>0</v>
      </c>
      <c r="T36" s="20">
        <f t="shared" si="2"/>
        <v>0</v>
      </c>
      <c r="U36" s="20">
        <f t="shared" si="3"/>
        <v>0</v>
      </c>
      <c r="V36" s="20">
        <f t="shared" si="4"/>
        <v>0</v>
      </c>
      <c r="W36" s="20">
        <f>' ثبت عملیات ماهانه '!M36</f>
        <v>0</v>
      </c>
      <c r="X36" s="20">
        <f>' ثبت عملیات ماهانه '!N36</f>
        <v>0</v>
      </c>
      <c r="Y36" s="20">
        <f>' ثبت عملیات ماهانه '!O36</f>
        <v>0</v>
      </c>
      <c r="Z36" s="20">
        <f>V36*' اطلاعات حقوقی و حکم '!X36</f>
        <v>0</v>
      </c>
      <c r="AA36" s="20">
        <f>V36*' اطلاعات حقوقی و حکم '!Y36</f>
        <v>0</v>
      </c>
      <c r="AB36" s="20">
        <f>' جدول مالیات حقوق '!Q35</f>
        <v>0</v>
      </c>
      <c r="AC36" s="20">
        <f t="shared" si="5"/>
        <v>0</v>
      </c>
    </row>
  </sheetData>
  <sheetProtection algorithmName="SHA-512" hashValue="iIOphrEhMUWQWwdCljj/tYaK+7xCWGYmVOf+4jNyYyMl5hpmT5eTuQlfaPkUIhnVmDKge+oLsrdLEGwFJxDD3A==" saltValue="Wh/eqD4q/GFxQbLGeZAKIg==" spinCount="100000" sheet="1" objects="1" scenarios="1"/>
  <autoFilter ref="C6:AC6" xr:uid="{00000000-0001-0000-0200-000000000000}"/>
  <mergeCells count="24">
    <mergeCell ref="Q4:Q5"/>
    <mergeCell ref="R4:R5"/>
    <mergeCell ref="O4:O5"/>
    <mergeCell ref="S4:S5"/>
    <mergeCell ref="W4:Y4"/>
    <mergeCell ref="T4:T5"/>
    <mergeCell ref="U4:U5"/>
    <mergeCell ref="V4:V5"/>
    <mergeCell ref="B4:B5"/>
    <mergeCell ref="C4:C5"/>
    <mergeCell ref="Z4:AB4"/>
    <mergeCell ref="AC4:AC5"/>
    <mergeCell ref="D4:D5"/>
    <mergeCell ref="E4:E5"/>
    <mergeCell ref="F4:F5"/>
    <mergeCell ref="G4:G5"/>
    <mergeCell ref="N4:N5"/>
    <mergeCell ref="K4:K5"/>
    <mergeCell ref="J4:J5"/>
    <mergeCell ref="I4:I5"/>
    <mergeCell ref="H4:H5"/>
    <mergeCell ref="M4:M5"/>
    <mergeCell ref="P4:P5"/>
    <mergeCell ref="L4:L5"/>
  </mergeCells>
  <printOptions verticalCentered="1"/>
  <pageMargins left="0.19685039370078741" right="0.19685039370078741" top="0.39370078740157483" bottom="0.39370078740157483" header="0.31496062992125984" footer="0.31496062992125984"/>
  <pageSetup paperSize="9" scale="7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36"/>
  <sheetViews>
    <sheetView showGridLines="0" rightToLeft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0.75" defaultRowHeight="20.100000000000001" customHeight="1" x14ac:dyDescent="0.2"/>
  <cols>
    <col min="1" max="1" width="10.75" style="31" customWidth="1"/>
    <col min="2" max="2" width="5.75" style="31" customWidth="1"/>
    <col min="3" max="7" width="20.75" style="31" customWidth="1"/>
    <col min="8" max="8" width="20.75" style="33" customWidth="1"/>
    <col min="9" max="13" width="20.75" style="31" customWidth="1"/>
    <col min="14" max="19" width="20.75" style="16" customWidth="1"/>
    <col min="20" max="20" width="20.75" style="31" customWidth="1"/>
    <col min="21" max="16384" width="10.75" style="31"/>
  </cols>
  <sheetData>
    <row r="1" spans="2:20" s="14" customFormat="1" ht="20.100000000000001" customHeight="1" x14ac:dyDescent="0.2"/>
    <row r="2" spans="2:20" s="14" customFormat="1" ht="30" customHeight="1" x14ac:dyDescent="0.2">
      <c r="B2" s="12" t="s">
        <v>109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2:20" s="16" customFormat="1" ht="20.100000000000001" customHeight="1" x14ac:dyDescent="0.2">
      <c r="B3" s="11" t="str">
        <f>"لیست بیمه "&amp;' مبنا '!D5&amp;" در "&amp;' مبنا '!D8&amp;" "&amp;' مبنا '!D9</f>
        <v>لیست بیمه شرکت نمونه در فروردین ماه 1403</v>
      </c>
      <c r="N3" s="18"/>
      <c r="O3" s="18"/>
      <c r="P3" s="18"/>
    </row>
    <row r="4" spans="2:20" ht="20.100000000000001" customHeight="1" x14ac:dyDescent="0.2">
      <c r="B4" s="188" t="s">
        <v>27</v>
      </c>
      <c r="C4" s="189" t="s">
        <v>23</v>
      </c>
      <c r="D4" s="189" t="s">
        <v>0</v>
      </c>
      <c r="E4" s="199" t="s">
        <v>29</v>
      </c>
      <c r="F4" s="199" t="s">
        <v>26</v>
      </c>
      <c r="G4" s="199" t="s">
        <v>100</v>
      </c>
      <c r="H4" s="201" t="s">
        <v>101</v>
      </c>
      <c r="I4" s="199" t="s">
        <v>2</v>
      </c>
      <c r="J4" s="199" t="s">
        <v>12</v>
      </c>
      <c r="K4" s="186" t="s">
        <v>96</v>
      </c>
      <c r="L4" s="186" t="s">
        <v>95</v>
      </c>
      <c r="M4" s="199" t="s">
        <v>13</v>
      </c>
      <c r="N4" s="198" t="s">
        <v>33</v>
      </c>
      <c r="O4" s="198" t="s">
        <v>66</v>
      </c>
      <c r="P4" s="190" t="s">
        <v>104</v>
      </c>
      <c r="Q4" s="190" t="s">
        <v>103</v>
      </c>
      <c r="R4" s="190" t="s">
        <v>102</v>
      </c>
      <c r="S4" s="196" t="s">
        <v>77</v>
      </c>
      <c r="T4" s="196" t="s">
        <v>78</v>
      </c>
    </row>
    <row r="5" spans="2:20" ht="20.100000000000001" customHeight="1" x14ac:dyDescent="0.2">
      <c r="B5" s="188"/>
      <c r="C5" s="189"/>
      <c r="D5" s="189"/>
      <c r="E5" s="200"/>
      <c r="F5" s="200"/>
      <c r="G5" s="200"/>
      <c r="H5" s="202"/>
      <c r="I5" s="200"/>
      <c r="J5" s="200"/>
      <c r="K5" s="187"/>
      <c r="L5" s="187"/>
      <c r="M5" s="200"/>
      <c r="N5" s="195"/>
      <c r="O5" s="195"/>
      <c r="P5" s="195"/>
      <c r="Q5" s="195"/>
      <c r="R5" s="191"/>
      <c r="S5" s="197"/>
      <c r="T5" s="197"/>
    </row>
    <row r="6" spans="2:20" s="125" customFormat="1" ht="17.25" x14ac:dyDescent="0.2">
      <c r="B6" s="124" t="s">
        <v>52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>
        <f t="shared" ref="M6:T6" si="0">SUBTOTAL(9,M7:M36)</f>
        <v>0</v>
      </c>
      <c r="N6" s="124">
        <f t="shared" si="0"/>
        <v>0</v>
      </c>
      <c r="O6" s="124">
        <f t="shared" si="0"/>
        <v>0</v>
      </c>
      <c r="P6" s="124">
        <f t="shared" si="0"/>
        <v>0</v>
      </c>
      <c r="Q6" s="124">
        <f t="shared" si="0"/>
        <v>0</v>
      </c>
      <c r="R6" s="124">
        <f t="shared" si="0"/>
        <v>0</v>
      </c>
      <c r="S6" s="124">
        <f t="shared" si="0"/>
        <v>0</v>
      </c>
      <c r="T6" s="124">
        <f t="shared" si="0"/>
        <v>0</v>
      </c>
    </row>
    <row r="7" spans="2:20" ht="20.100000000000001" customHeight="1" x14ac:dyDescent="0.2">
      <c r="B7" s="34">
        <f>' اطلاعات حقوقی و حکم '!B7</f>
        <v>1</v>
      </c>
      <c r="C7" s="20">
        <f>' اطلاعات حقوقی و حکم '!C7</f>
        <v>0</v>
      </c>
      <c r="D7" s="20">
        <f>' اطلاعات حقوقی و حکم '!D7</f>
        <v>0</v>
      </c>
      <c r="E7" s="32">
        <f>' اطلاعات حقوقی و حکم '!F7</f>
        <v>0</v>
      </c>
      <c r="F7" s="20">
        <f>' اطلاعات حقوقی و حکم '!E7</f>
        <v>0</v>
      </c>
      <c r="G7" s="32">
        <f>' اطلاعات حقوقی و حکم '!H7</f>
        <v>0</v>
      </c>
      <c r="H7" s="32">
        <f>' اطلاعات حقوقی و حکم '!G7</f>
        <v>0</v>
      </c>
      <c r="I7" s="20">
        <f>' اطلاعات حقوقی و حکم '!L7</f>
        <v>0</v>
      </c>
      <c r="J7" s="20">
        <f>' اطلاعات حقوقی و حکم '!K7</f>
        <v>0</v>
      </c>
      <c r="K7" s="20">
        <f>' اطلاعات حقوقی و حکم '!I7</f>
        <v>0</v>
      </c>
      <c r="L7" s="20">
        <f>' اطلاعات حقوقی و حکم '!J7</f>
        <v>0</v>
      </c>
      <c r="M7" s="20">
        <f>' ثبت عملیات ماهانه '!E7</f>
        <v>0</v>
      </c>
      <c r="N7" s="20">
        <f>' اطلاعات حقوقی و حکم '!M7</f>
        <v>0</v>
      </c>
      <c r="O7" s="20">
        <f>' گزارش لیست حقوق '!F7</f>
        <v>0</v>
      </c>
      <c r="P7" s="20">
        <f>' گزارش لیست حقوق '!S7-' گزارش لیست حقوق '!N7-' گزارش لیست حقوق '!J7</f>
        <v>0</v>
      </c>
      <c r="Q7" s="20">
        <f>O7+P7</f>
        <v>0</v>
      </c>
      <c r="R7" s="20">
        <f>' گزارش لیست حقوق '!T7</f>
        <v>0</v>
      </c>
      <c r="S7" s="20">
        <f>' گزارش لیست حقوق '!Z7</f>
        <v>0</v>
      </c>
      <c r="T7" s="20">
        <f>' گزارش لیست حقوق '!AA7</f>
        <v>0</v>
      </c>
    </row>
    <row r="8" spans="2:20" ht="20.100000000000001" customHeight="1" x14ac:dyDescent="0.2">
      <c r="B8" s="34">
        <f>' اطلاعات حقوقی و حکم '!B8</f>
        <v>2</v>
      </c>
      <c r="C8" s="20">
        <f>' اطلاعات حقوقی و حکم '!C8</f>
        <v>0</v>
      </c>
      <c r="D8" s="20">
        <f>' اطلاعات حقوقی و حکم '!D8</f>
        <v>0</v>
      </c>
      <c r="E8" s="32">
        <f>' اطلاعات حقوقی و حکم '!F8</f>
        <v>0</v>
      </c>
      <c r="F8" s="20">
        <f>' اطلاعات حقوقی و حکم '!E8</f>
        <v>0</v>
      </c>
      <c r="G8" s="32">
        <f>' اطلاعات حقوقی و حکم '!H8</f>
        <v>0</v>
      </c>
      <c r="H8" s="32">
        <f>' اطلاعات حقوقی و حکم '!G8</f>
        <v>0</v>
      </c>
      <c r="I8" s="20">
        <f>' اطلاعات حقوقی و حکم '!L8</f>
        <v>0</v>
      </c>
      <c r="J8" s="20">
        <f>' اطلاعات حقوقی و حکم '!K8</f>
        <v>0</v>
      </c>
      <c r="K8" s="20">
        <f>' اطلاعات حقوقی و حکم '!I8</f>
        <v>0</v>
      </c>
      <c r="L8" s="20">
        <f>' اطلاعات حقوقی و حکم '!J8</f>
        <v>0</v>
      </c>
      <c r="M8" s="20">
        <f>' ثبت عملیات ماهانه '!E8</f>
        <v>0</v>
      </c>
      <c r="N8" s="20">
        <f>' اطلاعات حقوقی و حکم '!M8</f>
        <v>0</v>
      </c>
      <c r="O8" s="20">
        <f>' گزارش لیست حقوق '!F8</f>
        <v>0</v>
      </c>
      <c r="P8" s="20">
        <f>' گزارش لیست حقوق '!S8-' گزارش لیست حقوق '!N8-' گزارش لیست حقوق '!J8</f>
        <v>0</v>
      </c>
      <c r="Q8" s="20">
        <f t="shared" ref="Q8:Q36" si="1">O8+P8</f>
        <v>0</v>
      </c>
      <c r="R8" s="20">
        <f>' گزارش لیست حقوق '!T8</f>
        <v>0</v>
      </c>
      <c r="S8" s="20">
        <f>' گزارش لیست حقوق '!Z8</f>
        <v>0</v>
      </c>
      <c r="T8" s="20">
        <f>' گزارش لیست حقوق '!AA8</f>
        <v>0</v>
      </c>
    </row>
    <row r="9" spans="2:20" ht="20.100000000000001" customHeight="1" x14ac:dyDescent="0.2">
      <c r="B9" s="34">
        <f>' اطلاعات حقوقی و حکم '!B9</f>
        <v>3</v>
      </c>
      <c r="C9" s="20">
        <f>' اطلاعات حقوقی و حکم '!C9</f>
        <v>0</v>
      </c>
      <c r="D9" s="20">
        <f>' اطلاعات حقوقی و حکم '!D9</f>
        <v>0</v>
      </c>
      <c r="E9" s="32">
        <f>' اطلاعات حقوقی و حکم '!F9</f>
        <v>0</v>
      </c>
      <c r="F9" s="20">
        <f>' اطلاعات حقوقی و حکم '!E9</f>
        <v>0</v>
      </c>
      <c r="G9" s="32">
        <f>' اطلاعات حقوقی و حکم '!H9</f>
        <v>0</v>
      </c>
      <c r="H9" s="32">
        <f>' اطلاعات حقوقی و حکم '!G9</f>
        <v>0</v>
      </c>
      <c r="I9" s="20">
        <f>' اطلاعات حقوقی و حکم '!L9</f>
        <v>0</v>
      </c>
      <c r="J9" s="20">
        <f>' اطلاعات حقوقی و حکم '!K9</f>
        <v>0</v>
      </c>
      <c r="K9" s="20">
        <f>' اطلاعات حقوقی و حکم '!I9</f>
        <v>0</v>
      </c>
      <c r="L9" s="20">
        <f>' اطلاعات حقوقی و حکم '!J9</f>
        <v>0</v>
      </c>
      <c r="M9" s="20">
        <f>' ثبت عملیات ماهانه '!E9</f>
        <v>0</v>
      </c>
      <c r="N9" s="20">
        <f>' اطلاعات حقوقی و حکم '!M9</f>
        <v>0</v>
      </c>
      <c r="O9" s="20">
        <f>' گزارش لیست حقوق '!F9</f>
        <v>0</v>
      </c>
      <c r="P9" s="20">
        <f>' گزارش لیست حقوق '!S9-' گزارش لیست حقوق '!N9-' گزارش لیست حقوق '!J9</f>
        <v>0</v>
      </c>
      <c r="Q9" s="20">
        <f t="shared" si="1"/>
        <v>0</v>
      </c>
      <c r="R9" s="20">
        <f>' گزارش لیست حقوق '!T9</f>
        <v>0</v>
      </c>
      <c r="S9" s="20">
        <f>' گزارش لیست حقوق '!Z9</f>
        <v>0</v>
      </c>
      <c r="T9" s="20">
        <f>' گزارش لیست حقوق '!AA9</f>
        <v>0</v>
      </c>
    </row>
    <row r="10" spans="2:20" ht="20.100000000000001" customHeight="1" x14ac:dyDescent="0.2">
      <c r="B10" s="34">
        <f>' اطلاعات حقوقی و حکم '!B10</f>
        <v>4</v>
      </c>
      <c r="C10" s="20">
        <f>' اطلاعات حقوقی و حکم '!C10</f>
        <v>0</v>
      </c>
      <c r="D10" s="20">
        <f>' اطلاعات حقوقی و حکم '!D10</f>
        <v>0</v>
      </c>
      <c r="E10" s="32">
        <f>' اطلاعات حقوقی و حکم '!F10</f>
        <v>0</v>
      </c>
      <c r="F10" s="20">
        <f>' اطلاعات حقوقی و حکم '!E10</f>
        <v>0</v>
      </c>
      <c r="G10" s="32">
        <f>' اطلاعات حقوقی و حکم '!H10</f>
        <v>0</v>
      </c>
      <c r="H10" s="32">
        <f>' اطلاعات حقوقی و حکم '!G10</f>
        <v>0</v>
      </c>
      <c r="I10" s="20">
        <f>' اطلاعات حقوقی و حکم '!L10</f>
        <v>0</v>
      </c>
      <c r="J10" s="20">
        <f>' اطلاعات حقوقی و حکم '!K10</f>
        <v>0</v>
      </c>
      <c r="K10" s="20">
        <f>' اطلاعات حقوقی و حکم '!I10</f>
        <v>0</v>
      </c>
      <c r="L10" s="20">
        <f>' اطلاعات حقوقی و حکم '!J10</f>
        <v>0</v>
      </c>
      <c r="M10" s="20">
        <f>' ثبت عملیات ماهانه '!E10</f>
        <v>0</v>
      </c>
      <c r="N10" s="20">
        <f>' اطلاعات حقوقی و حکم '!M10</f>
        <v>0</v>
      </c>
      <c r="O10" s="20">
        <f>' گزارش لیست حقوق '!F10</f>
        <v>0</v>
      </c>
      <c r="P10" s="20">
        <f>' گزارش لیست حقوق '!S10-' گزارش لیست حقوق '!N10-' گزارش لیست حقوق '!J10</f>
        <v>0</v>
      </c>
      <c r="Q10" s="20">
        <f t="shared" si="1"/>
        <v>0</v>
      </c>
      <c r="R10" s="20">
        <f>' گزارش لیست حقوق '!T10</f>
        <v>0</v>
      </c>
      <c r="S10" s="20">
        <f>' گزارش لیست حقوق '!Z10</f>
        <v>0</v>
      </c>
      <c r="T10" s="20">
        <f>' گزارش لیست حقوق '!AA10</f>
        <v>0</v>
      </c>
    </row>
    <row r="11" spans="2:20" ht="20.100000000000001" customHeight="1" x14ac:dyDescent="0.2">
      <c r="B11" s="34">
        <f>' اطلاعات حقوقی و حکم '!B11</f>
        <v>5</v>
      </c>
      <c r="C11" s="20">
        <f>' اطلاعات حقوقی و حکم '!C11</f>
        <v>0</v>
      </c>
      <c r="D11" s="20">
        <f>' اطلاعات حقوقی و حکم '!D11</f>
        <v>0</v>
      </c>
      <c r="E11" s="32">
        <f>' اطلاعات حقوقی و حکم '!F11</f>
        <v>0</v>
      </c>
      <c r="F11" s="20">
        <f>' اطلاعات حقوقی و حکم '!E11</f>
        <v>0</v>
      </c>
      <c r="G11" s="32">
        <f>' اطلاعات حقوقی و حکم '!H11</f>
        <v>0</v>
      </c>
      <c r="H11" s="32">
        <f>' اطلاعات حقوقی و حکم '!G11</f>
        <v>0</v>
      </c>
      <c r="I11" s="20">
        <f>' اطلاعات حقوقی و حکم '!L11</f>
        <v>0</v>
      </c>
      <c r="J11" s="20">
        <f>' اطلاعات حقوقی و حکم '!K11</f>
        <v>0</v>
      </c>
      <c r="K11" s="20">
        <f>' اطلاعات حقوقی و حکم '!I11</f>
        <v>0</v>
      </c>
      <c r="L11" s="20">
        <f>' اطلاعات حقوقی و حکم '!J11</f>
        <v>0</v>
      </c>
      <c r="M11" s="20">
        <f>' ثبت عملیات ماهانه '!E11</f>
        <v>0</v>
      </c>
      <c r="N11" s="20">
        <f>' اطلاعات حقوقی و حکم '!M11</f>
        <v>0</v>
      </c>
      <c r="O11" s="20">
        <f>' گزارش لیست حقوق '!F11</f>
        <v>0</v>
      </c>
      <c r="P11" s="20">
        <f>' گزارش لیست حقوق '!S11-' گزارش لیست حقوق '!N11-' گزارش لیست حقوق '!J11</f>
        <v>0</v>
      </c>
      <c r="Q11" s="20">
        <f t="shared" si="1"/>
        <v>0</v>
      </c>
      <c r="R11" s="20">
        <f>' گزارش لیست حقوق '!T11</f>
        <v>0</v>
      </c>
      <c r="S11" s="20">
        <f>' گزارش لیست حقوق '!Z11</f>
        <v>0</v>
      </c>
      <c r="T11" s="20">
        <f>' گزارش لیست حقوق '!AA11</f>
        <v>0</v>
      </c>
    </row>
    <row r="12" spans="2:20" ht="20.100000000000001" customHeight="1" x14ac:dyDescent="0.2">
      <c r="B12" s="34">
        <f>' اطلاعات حقوقی و حکم '!B12</f>
        <v>6</v>
      </c>
      <c r="C12" s="20">
        <f>' اطلاعات حقوقی و حکم '!C12</f>
        <v>0</v>
      </c>
      <c r="D12" s="20">
        <f>' اطلاعات حقوقی و حکم '!D12</f>
        <v>0</v>
      </c>
      <c r="E12" s="32">
        <f>' اطلاعات حقوقی و حکم '!F12</f>
        <v>0</v>
      </c>
      <c r="F12" s="20">
        <f>' اطلاعات حقوقی و حکم '!E12</f>
        <v>0</v>
      </c>
      <c r="G12" s="32">
        <f>' اطلاعات حقوقی و حکم '!H12</f>
        <v>0</v>
      </c>
      <c r="H12" s="32">
        <f>' اطلاعات حقوقی و حکم '!G12</f>
        <v>0</v>
      </c>
      <c r="I12" s="20">
        <f>' اطلاعات حقوقی و حکم '!L12</f>
        <v>0</v>
      </c>
      <c r="J12" s="20">
        <f>' اطلاعات حقوقی و حکم '!K12</f>
        <v>0</v>
      </c>
      <c r="K12" s="20">
        <f>' اطلاعات حقوقی و حکم '!I12</f>
        <v>0</v>
      </c>
      <c r="L12" s="20">
        <f>' اطلاعات حقوقی و حکم '!J12</f>
        <v>0</v>
      </c>
      <c r="M12" s="20">
        <f>' ثبت عملیات ماهانه '!E12</f>
        <v>0</v>
      </c>
      <c r="N12" s="20">
        <f>' اطلاعات حقوقی و حکم '!M12</f>
        <v>0</v>
      </c>
      <c r="O12" s="20">
        <f>' گزارش لیست حقوق '!F12</f>
        <v>0</v>
      </c>
      <c r="P12" s="20">
        <f>' گزارش لیست حقوق '!S12-' گزارش لیست حقوق '!N12-' گزارش لیست حقوق '!J12</f>
        <v>0</v>
      </c>
      <c r="Q12" s="20">
        <f t="shared" si="1"/>
        <v>0</v>
      </c>
      <c r="R12" s="20">
        <f>' گزارش لیست حقوق '!T12</f>
        <v>0</v>
      </c>
      <c r="S12" s="20">
        <f>' گزارش لیست حقوق '!Z12</f>
        <v>0</v>
      </c>
      <c r="T12" s="20">
        <f>' گزارش لیست حقوق '!AA12</f>
        <v>0</v>
      </c>
    </row>
    <row r="13" spans="2:20" ht="20.100000000000001" customHeight="1" x14ac:dyDescent="0.2">
      <c r="B13" s="34">
        <f>' اطلاعات حقوقی و حکم '!B13</f>
        <v>7</v>
      </c>
      <c r="C13" s="20">
        <f>' اطلاعات حقوقی و حکم '!C13</f>
        <v>0</v>
      </c>
      <c r="D13" s="20">
        <f>' اطلاعات حقوقی و حکم '!D13</f>
        <v>0</v>
      </c>
      <c r="E13" s="32">
        <f>' اطلاعات حقوقی و حکم '!F13</f>
        <v>0</v>
      </c>
      <c r="F13" s="20">
        <f>' اطلاعات حقوقی و حکم '!E13</f>
        <v>0</v>
      </c>
      <c r="G13" s="32">
        <f>' اطلاعات حقوقی و حکم '!H13</f>
        <v>0</v>
      </c>
      <c r="H13" s="32">
        <f>' اطلاعات حقوقی و حکم '!G13</f>
        <v>0</v>
      </c>
      <c r="I13" s="20">
        <f>' اطلاعات حقوقی و حکم '!L13</f>
        <v>0</v>
      </c>
      <c r="J13" s="20">
        <f>' اطلاعات حقوقی و حکم '!K13</f>
        <v>0</v>
      </c>
      <c r="K13" s="20">
        <f>' اطلاعات حقوقی و حکم '!I13</f>
        <v>0</v>
      </c>
      <c r="L13" s="20">
        <f>' اطلاعات حقوقی و حکم '!J13</f>
        <v>0</v>
      </c>
      <c r="M13" s="20">
        <f>' ثبت عملیات ماهانه '!E13</f>
        <v>0</v>
      </c>
      <c r="N13" s="20">
        <f>' اطلاعات حقوقی و حکم '!M13</f>
        <v>0</v>
      </c>
      <c r="O13" s="20">
        <f>' گزارش لیست حقوق '!F13</f>
        <v>0</v>
      </c>
      <c r="P13" s="20">
        <f>' گزارش لیست حقوق '!S13-' گزارش لیست حقوق '!N13-' گزارش لیست حقوق '!J13</f>
        <v>0</v>
      </c>
      <c r="Q13" s="20">
        <f t="shared" si="1"/>
        <v>0</v>
      </c>
      <c r="R13" s="20">
        <f>' گزارش لیست حقوق '!T13</f>
        <v>0</v>
      </c>
      <c r="S13" s="20">
        <f>' گزارش لیست حقوق '!Z13</f>
        <v>0</v>
      </c>
      <c r="T13" s="20">
        <f>' گزارش لیست حقوق '!AA13</f>
        <v>0</v>
      </c>
    </row>
    <row r="14" spans="2:20" ht="20.100000000000001" customHeight="1" x14ac:dyDescent="0.2">
      <c r="B14" s="34">
        <f>' اطلاعات حقوقی و حکم '!B14</f>
        <v>8</v>
      </c>
      <c r="C14" s="20">
        <f>' اطلاعات حقوقی و حکم '!C14</f>
        <v>0</v>
      </c>
      <c r="D14" s="20">
        <f>' اطلاعات حقوقی و حکم '!D14</f>
        <v>0</v>
      </c>
      <c r="E14" s="32">
        <f>' اطلاعات حقوقی و حکم '!F14</f>
        <v>0</v>
      </c>
      <c r="F14" s="20">
        <f>' اطلاعات حقوقی و حکم '!E14</f>
        <v>0</v>
      </c>
      <c r="G14" s="32">
        <f>' اطلاعات حقوقی و حکم '!H14</f>
        <v>0</v>
      </c>
      <c r="H14" s="32">
        <f>' اطلاعات حقوقی و حکم '!G14</f>
        <v>0</v>
      </c>
      <c r="I14" s="20">
        <f>' اطلاعات حقوقی و حکم '!L14</f>
        <v>0</v>
      </c>
      <c r="J14" s="20">
        <f>' اطلاعات حقوقی و حکم '!K14</f>
        <v>0</v>
      </c>
      <c r="K14" s="20">
        <f>' اطلاعات حقوقی و حکم '!I14</f>
        <v>0</v>
      </c>
      <c r="L14" s="20">
        <f>' اطلاعات حقوقی و حکم '!J14</f>
        <v>0</v>
      </c>
      <c r="M14" s="20">
        <f>' ثبت عملیات ماهانه '!E14</f>
        <v>0</v>
      </c>
      <c r="N14" s="20">
        <f>' اطلاعات حقوقی و حکم '!M14</f>
        <v>0</v>
      </c>
      <c r="O14" s="20">
        <f>' گزارش لیست حقوق '!F14</f>
        <v>0</v>
      </c>
      <c r="P14" s="20">
        <f>' گزارش لیست حقوق '!S14-' گزارش لیست حقوق '!N14-' گزارش لیست حقوق '!J14</f>
        <v>0</v>
      </c>
      <c r="Q14" s="20">
        <f t="shared" si="1"/>
        <v>0</v>
      </c>
      <c r="R14" s="20">
        <f>' گزارش لیست حقوق '!T14</f>
        <v>0</v>
      </c>
      <c r="S14" s="20">
        <f>' گزارش لیست حقوق '!Z14</f>
        <v>0</v>
      </c>
      <c r="T14" s="20">
        <f>' گزارش لیست حقوق '!AA14</f>
        <v>0</v>
      </c>
    </row>
    <row r="15" spans="2:20" ht="20.100000000000001" customHeight="1" x14ac:dyDescent="0.2">
      <c r="B15" s="34">
        <f>' اطلاعات حقوقی و حکم '!B15</f>
        <v>9</v>
      </c>
      <c r="C15" s="20">
        <f>' اطلاعات حقوقی و حکم '!C15</f>
        <v>0</v>
      </c>
      <c r="D15" s="20">
        <f>' اطلاعات حقوقی و حکم '!D15</f>
        <v>0</v>
      </c>
      <c r="E15" s="32">
        <f>' اطلاعات حقوقی و حکم '!F15</f>
        <v>0</v>
      </c>
      <c r="F15" s="20">
        <f>' اطلاعات حقوقی و حکم '!E15</f>
        <v>0</v>
      </c>
      <c r="G15" s="32">
        <f>' اطلاعات حقوقی و حکم '!H15</f>
        <v>0</v>
      </c>
      <c r="H15" s="32">
        <f>' اطلاعات حقوقی و حکم '!G15</f>
        <v>0</v>
      </c>
      <c r="I15" s="20">
        <f>' اطلاعات حقوقی و حکم '!L15</f>
        <v>0</v>
      </c>
      <c r="J15" s="20">
        <f>' اطلاعات حقوقی و حکم '!K15</f>
        <v>0</v>
      </c>
      <c r="K15" s="20">
        <f>' اطلاعات حقوقی و حکم '!I15</f>
        <v>0</v>
      </c>
      <c r="L15" s="20">
        <f>' اطلاعات حقوقی و حکم '!J15</f>
        <v>0</v>
      </c>
      <c r="M15" s="20">
        <f>' ثبت عملیات ماهانه '!E15</f>
        <v>0</v>
      </c>
      <c r="N15" s="20">
        <f>' اطلاعات حقوقی و حکم '!M15</f>
        <v>0</v>
      </c>
      <c r="O15" s="20">
        <f>' گزارش لیست حقوق '!F15</f>
        <v>0</v>
      </c>
      <c r="P15" s="20">
        <f>' گزارش لیست حقوق '!S15-' گزارش لیست حقوق '!N15-' گزارش لیست حقوق '!J15</f>
        <v>0</v>
      </c>
      <c r="Q15" s="20">
        <f t="shared" si="1"/>
        <v>0</v>
      </c>
      <c r="R15" s="20">
        <f>' گزارش لیست حقوق '!T15</f>
        <v>0</v>
      </c>
      <c r="S15" s="20">
        <f>' گزارش لیست حقوق '!Z15</f>
        <v>0</v>
      </c>
      <c r="T15" s="20">
        <f>' گزارش لیست حقوق '!AA15</f>
        <v>0</v>
      </c>
    </row>
    <row r="16" spans="2:20" ht="20.100000000000001" customHeight="1" x14ac:dyDescent="0.2">
      <c r="B16" s="34">
        <f>' اطلاعات حقوقی و حکم '!B16</f>
        <v>10</v>
      </c>
      <c r="C16" s="20">
        <f>' اطلاعات حقوقی و حکم '!C16</f>
        <v>0</v>
      </c>
      <c r="D16" s="20">
        <f>' اطلاعات حقوقی و حکم '!D16</f>
        <v>0</v>
      </c>
      <c r="E16" s="32">
        <f>' اطلاعات حقوقی و حکم '!F16</f>
        <v>0</v>
      </c>
      <c r="F16" s="20">
        <f>' اطلاعات حقوقی و حکم '!E16</f>
        <v>0</v>
      </c>
      <c r="G16" s="32">
        <f>' اطلاعات حقوقی و حکم '!H16</f>
        <v>0</v>
      </c>
      <c r="H16" s="32">
        <f>' اطلاعات حقوقی و حکم '!G16</f>
        <v>0</v>
      </c>
      <c r="I16" s="20">
        <f>' اطلاعات حقوقی و حکم '!L16</f>
        <v>0</v>
      </c>
      <c r="J16" s="20">
        <f>' اطلاعات حقوقی و حکم '!K16</f>
        <v>0</v>
      </c>
      <c r="K16" s="20">
        <f>' اطلاعات حقوقی و حکم '!I16</f>
        <v>0</v>
      </c>
      <c r="L16" s="20">
        <f>' اطلاعات حقوقی و حکم '!J16</f>
        <v>0</v>
      </c>
      <c r="M16" s="20">
        <f>' ثبت عملیات ماهانه '!E16</f>
        <v>0</v>
      </c>
      <c r="N16" s="20">
        <f>' اطلاعات حقوقی و حکم '!M16</f>
        <v>0</v>
      </c>
      <c r="O16" s="20">
        <f>' گزارش لیست حقوق '!F16</f>
        <v>0</v>
      </c>
      <c r="P16" s="20">
        <f>' گزارش لیست حقوق '!S16-' گزارش لیست حقوق '!N16-' گزارش لیست حقوق '!J16</f>
        <v>0</v>
      </c>
      <c r="Q16" s="20">
        <f t="shared" si="1"/>
        <v>0</v>
      </c>
      <c r="R16" s="20">
        <f>' گزارش لیست حقوق '!T16</f>
        <v>0</v>
      </c>
      <c r="S16" s="20">
        <f>' گزارش لیست حقوق '!Z16</f>
        <v>0</v>
      </c>
      <c r="T16" s="20">
        <f>' گزارش لیست حقوق '!AA16</f>
        <v>0</v>
      </c>
    </row>
    <row r="17" spans="2:20" ht="20.100000000000001" customHeight="1" x14ac:dyDescent="0.2">
      <c r="B17" s="34">
        <f>' اطلاعات حقوقی و حکم '!B17</f>
        <v>11</v>
      </c>
      <c r="C17" s="20">
        <f>' اطلاعات حقوقی و حکم '!C17</f>
        <v>0</v>
      </c>
      <c r="D17" s="20">
        <f>' اطلاعات حقوقی و حکم '!D17</f>
        <v>0</v>
      </c>
      <c r="E17" s="32">
        <f>' اطلاعات حقوقی و حکم '!F17</f>
        <v>0</v>
      </c>
      <c r="F17" s="20">
        <f>' اطلاعات حقوقی و حکم '!E17</f>
        <v>0</v>
      </c>
      <c r="G17" s="32">
        <f>' اطلاعات حقوقی و حکم '!H17</f>
        <v>0</v>
      </c>
      <c r="H17" s="32">
        <f>' اطلاعات حقوقی و حکم '!G17</f>
        <v>0</v>
      </c>
      <c r="I17" s="20">
        <f>' اطلاعات حقوقی و حکم '!L17</f>
        <v>0</v>
      </c>
      <c r="J17" s="20">
        <f>' اطلاعات حقوقی و حکم '!K17</f>
        <v>0</v>
      </c>
      <c r="K17" s="20">
        <f>' اطلاعات حقوقی و حکم '!I17</f>
        <v>0</v>
      </c>
      <c r="L17" s="20">
        <f>' اطلاعات حقوقی و حکم '!J17</f>
        <v>0</v>
      </c>
      <c r="M17" s="20">
        <f>' ثبت عملیات ماهانه '!E17</f>
        <v>0</v>
      </c>
      <c r="N17" s="20">
        <f>' اطلاعات حقوقی و حکم '!M17</f>
        <v>0</v>
      </c>
      <c r="O17" s="20">
        <f>' گزارش لیست حقوق '!F17</f>
        <v>0</v>
      </c>
      <c r="P17" s="20">
        <f>' گزارش لیست حقوق '!S17-' گزارش لیست حقوق '!N17-' گزارش لیست حقوق '!J17</f>
        <v>0</v>
      </c>
      <c r="Q17" s="20">
        <f t="shared" si="1"/>
        <v>0</v>
      </c>
      <c r="R17" s="20">
        <f>' گزارش لیست حقوق '!T17</f>
        <v>0</v>
      </c>
      <c r="S17" s="20">
        <f>' گزارش لیست حقوق '!Z17</f>
        <v>0</v>
      </c>
      <c r="T17" s="20">
        <f>' گزارش لیست حقوق '!AA17</f>
        <v>0</v>
      </c>
    </row>
    <row r="18" spans="2:20" ht="20.100000000000001" customHeight="1" x14ac:dyDescent="0.2">
      <c r="B18" s="34">
        <f>' اطلاعات حقوقی و حکم '!B18</f>
        <v>12</v>
      </c>
      <c r="C18" s="20">
        <f>' اطلاعات حقوقی و حکم '!C18</f>
        <v>0</v>
      </c>
      <c r="D18" s="20">
        <f>' اطلاعات حقوقی و حکم '!D18</f>
        <v>0</v>
      </c>
      <c r="E18" s="32">
        <f>' اطلاعات حقوقی و حکم '!F18</f>
        <v>0</v>
      </c>
      <c r="F18" s="20">
        <f>' اطلاعات حقوقی و حکم '!E18</f>
        <v>0</v>
      </c>
      <c r="G18" s="32">
        <f>' اطلاعات حقوقی و حکم '!H18</f>
        <v>0</v>
      </c>
      <c r="H18" s="32">
        <f>' اطلاعات حقوقی و حکم '!G18</f>
        <v>0</v>
      </c>
      <c r="I18" s="20">
        <f>' اطلاعات حقوقی و حکم '!L18</f>
        <v>0</v>
      </c>
      <c r="J18" s="20">
        <f>' اطلاعات حقوقی و حکم '!K18</f>
        <v>0</v>
      </c>
      <c r="K18" s="20">
        <f>' اطلاعات حقوقی و حکم '!I18</f>
        <v>0</v>
      </c>
      <c r="L18" s="20">
        <f>' اطلاعات حقوقی و حکم '!J18</f>
        <v>0</v>
      </c>
      <c r="M18" s="20">
        <f>' ثبت عملیات ماهانه '!E18</f>
        <v>0</v>
      </c>
      <c r="N18" s="20">
        <f>' اطلاعات حقوقی و حکم '!M18</f>
        <v>0</v>
      </c>
      <c r="O18" s="20">
        <f>' گزارش لیست حقوق '!F18</f>
        <v>0</v>
      </c>
      <c r="P18" s="20">
        <f>' گزارش لیست حقوق '!S18-' گزارش لیست حقوق '!N18-' گزارش لیست حقوق '!J18</f>
        <v>0</v>
      </c>
      <c r="Q18" s="20">
        <f t="shared" si="1"/>
        <v>0</v>
      </c>
      <c r="R18" s="20">
        <f>' گزارش لیست حقوق '!T18</f>
        <v>0</v>
      </c>
      <c r="S18" s="20">
        <f>' گزارش لیست حقوق '!Z18</f>
        <v>0</v>
      </c>
      <c r="T18" s="20">
        <f>' گزارش لیست حقوق '!AA18</f>
        <v>0</v>
      </c>
    </row>
    <row r="19" spans="2:20" ht="20.100000000000001" customHeight="1" x14ac:dyDescent="0.2">
      <c r="B19" s="34">
        <f>' اطلاعات حقوقی و حکم '!B19</f>
        <v>13</v>
      </c>
      <c r="C19" s="20">
        <f>' اطلاعات حقوقی و حکم '!C19</f>
        <v>0</v>
      </c>
      <c r="D19" s="20">
        <f>' اطلاعات حقوقی و حکم '!D19</f>
        <v>0</v>
      </c>
      <c r="E19" s="32">
        <f>' اطلاعات حقوقی و حکم '!F19</f>
        <v>0</v>
      </c>
      <c r="F19" s="20">
        <f>' اطلاعات حقوقی و حکم '!E19</f>
        <v>0</v>
      </c>
      <c r="G19" s="32">
        <f>' اطلاعات حقوقی و حکم '!H19</f>
        <v>0</v>
      </c>
      <c r="H19" s="32">
        <f>' اطلاعات حقوقی و حکم '!G19</f>
        <v>0</v>
      </c>
      <c r="I19" s="20">
        <f>' اطلاعات حقوقی و حکم '!L19</f>
        <v>0</v>
      </c>
      <c r="J19" s="20">
        <f>' اطلاعات حقوقی و حکم '!K19</f>
        <v>0</v>
      </c>
      <c r="K19" s="20">
        <f>' اطلاعات حقوقی و حکم '!I19</f>
        <v>0</v>
      </c>
      <c r="L19" s="20">
        <f>' اطلاعات حقوقی و حکم '!J19</f>
        <v>0</v>
      </c>
      <c r="M19" s="20">
        <f>' ثبت عملیات ماهانه '!E19</f>
        <v>0</v>
      </c>
      <c r="N19" s="20">
        <f>' اطلاعات حقوقی و حکم '!M19</f>
        <v>0</v>
      </c>
      <c r="O19" s="20">
        <f>' گزارش لیست حقوق '!F19</f>
        <v>0</v>
      </c>
      <c r="P19" s="20">
        <f>' گزارش لیست حقوق '!S19-' گزارش لیست حقوق '!N19-' گزارش لیست حقوق '!J19</f>
        <v>0</v>
      </c>
      <c r="Q19" s="20">
        <f t="shared" si="1"/>
        <v>0</v>
      </c>
      <c r="R19" s="20">
        <f>' گزارش لیست حقوق '!T19</f>
        <v>0</v>
      </c>
      <c r="S19" s="20">
        <f>' گزارش لیست حقوق '!Z19</f>
        <v>0</v>
      </c>
      <c r="T19" s="20">
        <f>' گزارش لیست حقوق '!AA19</f>
        <v>0</v>
      </c>
    </row>
    <row r="20" spans="2:20" ht="20.100000000000001" customHeight="1" x14ac:dyDescent="0.2">
      <c r="B20" s="34">
        <f>' اطلاعات حقوقی و حکم '!B20</f>
        <v>14</v>
      </c>
      <c r="C20" s="20">
        <f>' اطلاعات حقوقی و حکم '!C20</f>
        <v>0</v>
      </c>
      <c r="D20" s="20">
        <f>' اطلاعات حقوقی و حکم '!D20</f>
        <v>0</v>
      </c>
      <c r="E20" s="32">
        <f>' اطلاعات حقوقی و حکم '!F20</f>
        <v>0</v>
      </c>
      <c r="F20" s="20">
        <f>' اطلاعات حقوقی و حکم '!E20</f>
        <v>0</v>
      </c>
      <c r="G20" s="32">
        <f>' اطلاعات حقوقی و حکم '!H20</f>
        <v>0</v>
      </c>
      <c r="H20" s="32">
        <f>' اطلاعات حقوقی و حکم '!G20</f>
        <v>0</v>
      </c>
      <c r="I20" s="20">
        <f>' اطلاعات حقوقی و حکم '!L20</f>
        <v>0</v>
      </c>
      <c r="J20" s="20">
        <f>' اطلاعات حقوقی و حکم '!K20</f>
        <v>0</v>
      </c>
      <c r="K20" s="20">
        <f>' اطلاعات حقوقی و حکم '!I20</f>
        <v>0</v>
      </c>
      <c r="L20" s="20">
        <f>' اطلاعات حقوقی و حکم '!J20</f>
        <v>0</v>
      </c>
      <c r="M20" s="20">
        <f>' ثبت عملیات ماهانه '!E20</f>
        <v>0</v>
      </c>
      <c r="N20" s="20">
        <f>' اطلاعات حقوقی و حکم '!M20</f>
        <v>0</v>
      </c>
      <c r="O20" s="20">
        <f>' گزارش لیست حقوق '!F20</f>
        <v>0</v>
      </c>
      <c r="P20" s="20">
        <f>' گزارش لیست حقوق '!S20-' گزارش لیست حقوق '!N20-' گزارش لیست حقوق '!J20</f>
        <v>0</v>
      </c>
      <c r="Q20" s="20">
        <f t="shared" si="1"/>
        <v>0</v>
      </c>
      <c r="R20" s="20">
        <f>' گزارش لیست حقوق '!T20</f>
        <v>0</v>
      </c>
      <c r="S20" s="20">
        <f>' گزارش لیست حقوق '!Z20</f>
        <v>0</v>
      </c>
      <c r="T20" s="20">
        <f>' گزارش لیست حقوق '!AA20</f>
        <v>0</v>
      </c>
    </row>
    <row r="21" spans="2:20" ht="20.100000000000001" customHeight="1" x14ac:dyDescent="0.2">
      <c r="B21" s="34">
        <f>' اطلاعات حقوقی و حکم '!B21</f>
        <v>15</v>
      </c>
      <c r="C21" s="20">
        <f>' اطلاعات حقوقی و حکم '!C21</f>
        <v>0</v>
      </c>
      <c r="D21" s="20">
        <f>' اطلاعات حقوقی و حکم '!D21</f>
        <v>0</v>
      </c>
      <c r="E21" s="32">
        <f>' اطلاعات حقوقی و حکم '!F21</f>
        <v>0</v>
      </c>
      <c r="F21" s="20">
        <f>' اطلاعات حقوقی و حکم '!E21</f>
        <v>0</v>
      </c>
      <c r="G21" s="32">
        <f>' اطلاعات حقوقی و حکم '!H21</f>
        <v>0</v>
      </c>
      <c r="H21" s="32">
        <f>' اطلاعات حقوقی و حکم '!G21</f>
        <v>0</v>
      </c>
      <c r="I21" s="20">
        <f>' اطلاعات حقوقی و حکم '!L21</f>
        <v>0</v>
      </c>
      <c r="J21" s="20">
        <f>' اطلاعات حقوقی و حکم '!K21</f>
        <v>0</v>
      </c>
      <c r="K21" s="20">
        <f>' اطلاعات حقوقی و حکم '!I21</f>
        <v>0</v>
      </c>
      <c r="L21" s="20">
        <f>' اطلاعات حقوقی و حکم '!J21</f>
        <v>0</v>
      </c>
      <c r="M21" s="20">
        <f>' ثبت عملیات ماهانه '!E21</f>
        <v>0</v>
      </c>
      <c r="N21" s="20">
        <f>' اطلاعات حقوقی و حکم '!M21</f>
        <v>0</v>
      </c>
      <c r="O21" s="20">
        <f>' گزارش لیست حقوق '!F21</f>
        <v>0</v>
      </c>
      <c r="P21" s="20">
        <f>' گزارش لیست حقوق '!S21-' گزارش لیست حقوق '!N21-' گزارش لیست حقوق '!J21</f>
        <v>0</v>
      </c>
      <c r="Q21" s="20">
        <f t="shared" si="1"/>
        <v>0</v>
      </c>
      <c r="R21" s="20">
        <f>' گزارش لیست حقوق '!T21</f>
        <v>0</v>
      </c>
      <c r="S21" s="20">
        <f>' گزارش لیست حقوق '!Z21</f>
        <v>0</v>
      </c>
      <c r="T21" s="20">
        <f>' گزارش لیست حقوق '!AA21</f>
        <v>0</v>
      </c>
    </row>
    <row r="22" spans="2:20" ht="20.100000000000001" customHeight="1" x14ac:dyDescent="0.2">
      <c r="B22" s="34">
        <f>' اطلاعات حقوقی و حکم '!B22</f>
        <v>16</v>
      </c>
      <c r="C22" s="20">
        <f>' اطلاعات حقوقی و حکم '!C22</f>
        <v>0</v>
      </c>
      <c r="D22" s="20">
        <f>' اطلاعات حقوقی و حکم '!D22</f>
        <v>0</v>
      </c>
      <c r="E22" s="32">
        <f>' اطلاعات حقوقی و حکم '!F22</f>
        <v>0</v>
      </c>
      <c r="F22" s="20">
        <f>' اطلاعات حقوقی و حکم '!E22</f>
        <v>0</v>
      </c>
      <c r="G22" s="32">
        <f>' اطلاعات حقوقی و حکم '!H22</f>
        <v>0</v>
      </c>
      <c r="H22" s="32">
        <f>' اطلاعات حقوقی و حکم '!G22</f>
        <v>0</v>
      </c>
      <c r="I22" s="20">
        <f>' اطلاعات حقوقی و حکم '!L22</f>
        <v>0</v>
      </c>
      <c r="J22" s="20">
        <f>' اطلاعات حقوقی و حکم '!K22</f>
        <v>0</v>
      </c>
      <c r="K22" s="20">
        <f>' اطلاعات حقوقی و حکم '!I22</f>
        <v>0</v>
      </c>
      <c r="L22" s="20">
        <f>' اطلاعات حقوقی و حکم '!J22</f>
        <v>0</v>
      </c>
      <c r="M22" s="20">
        <f>' ثبت عملیات ماهانه '!E22</f>
        <v>0</v>
      </c>
      <c r="N22" s="20">
        <f>' اطلاعات حقوقی و حکم '!M22</f>
        <v>0</v>
      </c>
      <c r="O22" s="20">
        <f>' گزارش لیست حقوق '!F22</f>
        <v>0</v>
      </c>
      <c r="P22" s="20">
        <f>' گزارش لیست حقوق '!S22-' گزارش لیست حقوق '!N22-' گزارش لیست حقوق '!J22</f>
        <v>0</v>
      </c>
      <c r="Q22" s="20">
        <f t="shared" si="1"/>
        <v>0</v>
      </c>
      <c r="R22" s="20">
        <f>' گزارش لیست حقوق '!T22</f>
        <v>0</v>
      </c>
      <c r="S22" s="20">
        <f>' گزارش لیست حقوق '!Z22</f>
        <v>0</v>
      </c>
      <c r="T22" s="20">
        <f>' گزارش لیست حقوق '!AA22</f>
        <v>0</v>
      </c>
    </row>
    <row r="23" spans="2:20" ht="20.100000000000001" customHeight="1" x14ac:dyDescent="0.2">
      <c r="B23" s="34">
        <f>' اطلاعات حقوقی و حکم '!B23</f>
        <v>17</v>
      </c>
      <c r="C23" s="20">
        <f>' اطلاعات حقوقی و حکم '!C23</f>
        <v>0</v>
      </c>
      <c r="D23" s="20">
        <f>' اطلاعات حقوقی و حکم '!D23</f>
        <v>0</v>
      </c>
      <c r="E23" s="32">
        <f>' اطلاعات حقوقی و حکم '!F23</f>
        <v>0</v>
      </c>
      <c r="F23" s="20">
        <f>' اطلاعات حقوقی و حکم '!E23</f>
        <v>0</v>
      </c>
      <c r="G23" s="32">
        <f>' اطلاعات حقوقی و حکم '!H23</f>
        <v>0</v>
      </c>
      <c r="H23" s="32">
        <f>' اطلاعات حقوقی و حکم '!G23</f>
        <v>0</v>
      </c>
      <c r="I23" s="20">
        <f>' اطلاعات حقوقی و حکم '!L23</f>
        <v>0</v>
      </c>
      <c r="J23" s="20">
        <f>' اطلاعات حقوقی و حکم '!K23</f>
        <v>0</v>
      </c>
      <c r="K23" s="20">
        <f>' اطلاعات حقوقی و حکم '!I23</f>
        <v>0</v>
      </c>
      <c r="L23" s="20">
        <f>' اطلاعات حقوقی و حکم '!J23</f>
        <v>0</v>
      </c>
      <c r="M23" s="20">
        <f>' ثبت عملیات ماهانه '!E23</f>
        <v>0</v>
      </c>
      <c r="N23" s="20">
        <f>' اطلاعات حقوقی و حکم '!M23</f>
        <v>0</v>
      </c>
      <c r="O23" s="20">
        <f>' گزارش لیست حقوق '!F23</f>
        <v>0</v>
      </c>
      <c r="P23" s="20">
        <f>' گزارش لیست حقوق '!S23-' گزارش لیست حقوق '!N23-' گزارش لیست حقوق '!J23</f>
        <v>0</v>
      </c>
      <c r="Q23" s="20">
        <f t="shared" si="1"/>
        <v>0</v>
      </c>
      <c r="R23" s="20">
        <f>' گزارش لیست حقوق '!T23</f>
        <v>0</v>
      </c>
      <c r="S23" s="20">
        <f>' گزارش لیست حقوق '!Z23</f>
        <v>0</v>
      </c>
      <c r="T23" s="20">
        <f>' گزارش لیست حقوق '!AA23</f>
        <v>0</v>
      </c>
    </row>
    <row r="24" spans="2:20" ht="20.100000000000001" customHeight="1" x14ac:dyDescent="0.2">
      <c r="B24" s="34">
        <f>' اطلاعات حقوقی و حکم '!B24</f>
        <v>18</v>
      </c>
      <c r="C24" s="20">
        <f>' اطلاعات حقوقی و حکم '!C24</f>
        <v>0</v>
      </c>
      <c r="D24" s="20">
        <f>' اطلاعات حقوقی و حکم '!D24</f>
        <v>0</v>
      </c>
      <c r="E24" s="32">
        <f>' اطلاعات حقوقی و حکم '!F24</f>
        <v>0</v>
      </c>
      <c r="F24" s="20">
        <f>' اطلاعات حقوقی و حکم '!E24</f>
        <v>0</v>
      </c>
      <c r="G24" s="32">
        <f>' اطلاعات حقوقی و حکم '!H24</f>
        <v>0</v>
      </c>
      <c r="H24" s="32">
        <f>' اطلاعات حقوقی و حکم '!G24</f>
        <v>0</v>
      </c>
      <c r="I24" s="20">
        <f>' اطلاعات حقوقی و حکم '!L24</f>
        <v>0</v>
      </c>
      <c r="J24" s="20">
        <f>' اطلاعات حقوقی و حکم '!K24</f>
        <v>0</v>
      </c>
      <c r="K24" s="20">
        <f>' اطلاعات حقوقی و حکم '!I24</f>
        <v>0</v>
      </c>
      <c r="L24" s="20">
        <f>' اطلاعات حقوقی و حکم '!J24</f>
        <v>0</v>
      </c>
      <c r="M24" s="20">
        <f>' ثبت عملیات ماهانه '!E24</f>
        <v>0</v>
      </c>
      <c r="N24" s="20">
        <f>' اطلاعات حقوقی و حکم '!M24</f>
        <v>0</v>
      </c>
      <c r="O24" s="20">
        <f>' گزارش لیست حقوق '!F24</f>
        <v>0</v>
      </c>
      <c r="P24" s="20">
        <f>' گزارش لیست حقوق '!S24-' گزارش لیست حقوق '!N24-' گزارش لیست حقوق '!J24</f>
        <v>0</v>
      </c>
      <c r="Q24" s="20">
        <f t="shared" si="1"/>
        <v>0</v>
      </c>
      <c r="R24" s="20">
        <f>' گزارش لیست حقوق '!T24</f>
        <v>0</v>
      </c>
      <c r="S24" s="20">
        <f>' گزارش لیست حقوق '!Z24</f>
        <v>0</v>
      </c>
      <c r="T24" s="20">
        <f>' گزارش لیست حقوق '!AA24</f>
        <v>0</v>
      </c>
    </row>
    <row r="25" spans="2:20" ht="20.100000000000001" customHeight="1" x14ac:dyDescent="0.2">
      <c r="B25" s="34">
        <f>' اطلاعات حقوقی و حکم '!B25</f>
        <v>19</v>
      </c>
      <c r="C25" s="20">
        <f>' اطلاعات حقوقی و حکم '!C25</f>
        <v>0</v>
      </c>
      <c r="D25" s="20">
        <f>' اطلاعات حقوقی و حکم '!D25</f>
        <v>0</v>
      </c>
      <c r="E25" s="32">
        <f>' اطلاعات حقوقی و حکم '!F25</f>
        <v>0</v>
      </c>
      <c r="F25" s="20">
        <f>' اطلاعات حقوقی و حکم '!E25</f>
        <v>0</v>
      </c>
      <c r="G25" s="32">
        <f>' اطلاعات حقوقی و حکم '!H25</f>
        <v>0</v>
      </c>
      <c r="H25" s="32">
        <f>' اطلاعات حقوقی و حکم '!G25</f>
        <v>0</v>
      </c>
      <c r="I25" s="20">
        <f>' اطلاعات حقوقی و حکم '!L25</f>
        <v>0</v>
      </c>
      <c r="J25" s="20">
        <f>' اطلاعات حقوقی و حکم '!K25</f>
        <v>0</v>
      </c>
      <c r="K25" s="20">
        <f>' اطلاعات حقوقی و حکم '!I25</f>
        <v>0</v>
      </c>
      <c r="L25" s="20">
        <f>' اطلاعات حقوقی و حکم '!J25</f>
        <v>0</v>
      </c>
      <c r="M25" s="20">
        <f>' ثبت عملیات ماهانه '!E25</f>
        <v>0</v>
      </c>
      <c r="N25" s="20">
        <f>' اطلاعات حقوقی و حکم '!M25</f>
        <v>0</v>
      </c>
      <c r="O25" s="20">
        <f>' گزارش لیست حقوق '!F25</f>
        <v>0</v>
      </c>
      <c r="P25" s="20">
        <f>' گزارش لیست حقوق '!S25-' گزارش لیست حقوق '!N25-' گزارش لیست حقوق '!J25</f>
        <v>0</v>
      </c>
      <c r="Q25" s="20">
        <f t="shared" si="1"/>
        <v>0</v>
      </c>
      <c r="R25" s="20">
        <f>' گزارش لیست حقوق '!T25</f>
        <v>0</v>
      </c>
      <c r="S25" s="20">
        <f>' گزارش لیست حقوق '!Z25</f>
        <v>0</v>
      </c>
      <c r="T25" s="20">
        <f>' گزارش لیست حقوق '!AA25</f>
        <v>0</v>
      </c>
    </row>
    <row r="26" spans="2:20" ht="20.100000000000001" customHeight="1" x14ac:dyDescent="0.2">
      <c r="B26" s="34">
        <f>' اطلاعات حقوقی و حکم '!B26</f>
        <v>20</v>
      </c>
      <c r="C26" s="20">
        <f>' اطلاعات حقوقی و حکم '!C26</f>
        <v>0</v>
      </c>
      <c r="D26" s="20">
        <f>' اطلاعات حقوقی و حکم '!D26</f>
        <v>0</v>
      </c>
      <c r="E26" s="32">
        <f>' اطلاعات حقوقی و حکم '!F26</f>
        <v>0</v>
      </c>
      <c r="F26" s="20">
        <f>' اطلاعات حقوقی و حکم '!E26</f>
        <v>0</v>
      </c>
      <c r="G26" s="32">
        <f>' اطلاعات حقوقی و حکم '!H26</f>
        <v>0</v>
      </c>
      <c r="H26" s="32">
        <f>' اطلاعات حقوقی و حکم '!G26</f>
        <v>0</v>
      </c>
      <c r="I26" s="20">
        <f>' اطلاعات حقوقی و حکم '!L26</f>
        <v>0</v>
      </c>
      <c r="J26" s="20">
        <f>' اطلاعات حقوقی و حکم '!K26</f>
        <v>0</v>
      </c>
      <c r="K26" s="20">
        <f>' اطلاعات حقوقی و حکم '!I26</f>
        <v>0</v>
      </c>
      <c r="L26" s="20">
        <f>' اطلاعات حقوقی و حکم '!J26</f>
        <v>0</v>
      </c>
      <c r="M26" s="20">
        <f>' ثبت عملیات ماهانه '!E26</f>
        <v>0</v>
      </c>
      <c r="N26" s="20">
        <f>' اطلاعات حقوقی و حکم '!M26</f>
        <v>0</v>
      </c>
      <c r="O26" s="20">
        <f>' گزارش لیست حقوق '!F26</f>
        <v>0</v>
      </c>
      <c r="P26" s="20">
        <f>' گزارش لیست حقوق '!S26-' گزارش لیست حقوق '!N26-' گزارش لیست حقوق '!J26</f>
        <v>0</v>
      </c>
      <c r="Q26" s="20">
        <f t="shared" si="1"/>
        <v>0</v>
      </c>
      <c r="R26" s="20">
        <f>' گزارش لیست حقوق '!T26</f>
        <v>0</v>
      </c>
      <c r="S26" s="20">
        <f>' گزارش لیست حقوق '!Z26</f>
        <v>0</v>
      </c>
      <c r="T26" s="20">
        <f>' گزارش لیست حقوق '!AA26</f>
        <v>0</v>
      </c>
    </row>
    <row r="27" spans="2:20" ht="20.100000000000001" customHeight="1" x14ac:dyDescent="0.2">
      <c r="B27" s="34">
        <f>' اطلاعات حقوقی و حکم '!B27</f>
        <v>21</v>
      </c>
      <c r="C27" s="20">
        <f>' اطلاعات حقوقی و حکم '!C27</f>
        <v>0</v>
      </c>
      <c r="D27" s="20">
        <f>' اطلاعات حقوقی و حکم '!D27</f>
        <v>0</v>
      </c>
      <c r="E27" s="32">
        <f>' اطلاعات حقوقی و حکم '!F27</f>
        <v>0</v>
      </c>
      <c r="F27" s="20">
        <f>' اطلاعات حقوقی و حکم '!E27</f>
        <v>0</v>
      </c>
      <c r="G27" s="32">
        <f>' اطلاعات حقوقی و حکم '!H27</f>
        <v>0</v>
      </c>
      <c r="H27" s="32">
        <f>' اطلاعات حقوقی و حکم '!G27</f>
        <v>0</v>
      </c>
      <c r="I27" s="20">
        <f>' اطلاعات حقوقی و حکم '!L27</f>
        <v>0</v>
      </c>
      <c r="J27" s="20">
        <f>' اطلاعات حقوقی و حکم '!K27</f>
        <v>0</v>
      </c>
      <c r="K27" s="20">
        <f>' اطلاعات حقوقی و حکم '!I27</f>
        <v>0</v>
      </c>
      <c r="L27" s="20">
        <f>' اطلاعات حقوقی و حکم '!J27</f>
        <v>0</v>
      </c>
      <c r="M27" s="20">
        <f>' ثبت عملیات ماهانه '!E27</f>
        <v>0</v>
      </c>
      <c r="N27" s="20">
        <f>' اطلاعات حقوقی و حکم '!M27</f>
        <v>0</v>
      </c>
      <c r="O27" s="20">
        <f>' گزارش لیست حقوق '!F27</f>
        <v>0</v>
      </c>
      <c r="P27" s="20">
        <f>' گزارش لیست حقوق '!S27-' گزارش لیست حقوق '!N27-' گزارش لیست حقوق '!J27</f>
        <v>0</v>
      </c>
      <c r="Q27" s="20">
        <f t="shared" si="1"/>
        <v>0</v>
      </c>
      <c r="R27" s="20">
        <f>' گزارش لیست حقوق '!T27</f>
        <v>0</v>
      </c>
      <c r="S27" s="20">
        <f>' گزارش لیست حقوق '!Z27</f>
        <v>0</v>
      </c>
      <c r="T27" s="20">
        <f>' گزارش لیست حقوق '!AA27</f>
        <v>0</v>
      </c>
    </row>
    <row r="28" spans="2:20" ht="20.100000000000001" customHeight="1" x14ac:dyDescent="0.2">
      <c r="B28" s="34">
        <f>' اطلاعات حقوقی و حکم '!B28</f>
        <v>22</v>
      </c>
      <c r="C28" s="20">
        <f>' اطلاعات حقوقی و حکم '!C28</f>
        <v>0</v>
      </c>
      <c r="D28" s="20">
        <f>' اطلاعات حقوقی و حکم '!D28</f>
        <v>0</v>
      </c>
      <c r="E28" s="32">
        <f>' اطلاعات حقوقی و حکم '!F28</f>
        <v>0</v>
      </c>
      <c r="F28" s="20">
        <f>' اطلاعات حقوقی و حکم '!E28</f>
        <v>0</v>
      </c>
      <c r="G28" s="32">
        <f>' اطلاعات حقوقی و حکم '!H28</f>
        <v>0</v>
      </c>
      <c r="H28" s="32">
        <f>' اطلاعات حقوقی و حکم '!G28</f>
        <v>0</v>
      </c>
      <c r="I28" s="20">
        <f>' اطلاعات حقوقی و حکم '!L28</f>
        <v>0</v>
      </c>
      <c r="J28" s="20">
        <f>' اطلاعات حقوقی و حکم '!K28</f>
        <v>0</v>
      </c>
      <c r="K28" s="20">
        <f>' اطلاعات حقوقی و حکم '!I28</f>
        <v>0</v>
      </c>
      <c r="L28" s="20">
        <f>' اطلاعات حقوقی و حکم '!J28</f>
        <v>0</v>
      </c>
      <c r="M28" s="20">
        <f>' ثبت عملیات ماهانه '!E28</f>
        <v>0</v>
      </c>
      <c r="N28" s="20">
        <f>' اطلاعات حقوقی و حکم '!M28</f>
        <v>0</v>
      </c>
      <c r="O28" s="20">
        <f>' گزارش لیست حقوق '!F28</f>
        <v>0</v>
      </c>
      <c r="P28" s="20">
        <f>' گزارش لیست حقوق '!S28-' گزارش لیست حقوق '!N28-' گزارش لیست حقوق '!J28</f>
        <v>0</v>
      </c>
      <c r="Q28" s="20">
        <f t="shared" si="1"/>
        <v>0</v>
      </c>
      <c r="R28" s="20">
        <f>' گزارش لیست حقوق '!T28</f>
        <v>0</v>
      </c>
      <c r="S28" s="20">
        <f>' گزارش لیست حقوق '!Z28</f>
        <v>0</v>
      </c>
      <c r="T28" s="20">
        <f>' گزارش لیست حقوق '!AA28</f>
        <v>0</v>
      </c>
    </row>
    <row r="29" spans="2:20" ht="20.100000000000001" customHeight="1" x14ac:dyDescent="0.2">
      <c r="B29" s="34">
        <f>' اطلاعات حقوقی و حکم '!B29</f>
        <v>23</v>
      </c>
      <c r="C29" s="20">
        <f>' اطلاعات حقوقی و حکم '!C29</f>
        <v>0</v>
      </c>
      <c r="D29" s="20">
        <f>' اطلاعات حقوقی و حکم '!D29</f>
        <v>0</v>
      </c>
      <c r="E29" s="32">
        <f>' اطلاعات حقوقی و حکم '!F29</f>
        <v>0</v>
      </c>
      <c r="F29" s="20">
        <f>' اطلاعات حقوقی و حکم '!E29</f>
        <v>0</v>
      </c>
      <c r="G29" s="32">
        <f>' اطلاعات حقوقی و حکم '!H29</f>
        <v>0</v>
      </c>
      <c r="H29" s="32">
        <f>' اطلاعات حقوقی و حکم '!G29</f>
        <v>0</v>
      </c>
      <c r="I29" s="20">
        <f>' اطلاعات حقوقی و حکم '!L29</f>
        <v>0</v>
      </c>
      <c r="J29" s="20">
        <f>' اطلاعات حقوقی و حکم '!K29</f>
        <v>0</v>
      </c>
      <c r="K29" s="20">
        <f>' اطلاعات حقوقی و حکم '!I29</f>
        <v>0</v>
      </c>
      <c r="L29" s="20">
        <f>' اطلاعات حقوقی و حکم '!J29</f>
        <v>0</v>
      </c>
      <c r="M29" s="20">
        <f>' ثبت عملیات ماهانه '!E29</f>
        <v>0</v>
      </c>
      <c r="N29" s="20">
        <f>' اطلاعات حقوقی و حکم '!M29</f>
        <v>0</v>
      </c>
      <c r="O29" s="20">
        <f>' گزارش لیست حقوق '!F29</f>
        <v>0</v>
      </c>
      <c r="P29" s="20">
        <f>' گزارش لیست حقوق '!S29-' گزارش لیست حقوق '!N29-' گزارش لیست حقوق '!J29</f>
        <v>0</v>
      </c>
      <c r="Q29" s="20">
        <f t="shared" si="1"/>
        <v>0</v>
      </c>
      <c r="R29" s="20">
        <f>' گزارش لیست حقوق '!T29</f>
        <v>0</v>
      </c>
      <c r="S29" s="20">
        <f>' گزارش لیست حقوق '!Z29</f>
        <v>0</v>
      </c>
      <c r="T29" s="20">
        <f>' گزارش لیست حقوق '!AA29</f>
        <v>0</v>
      </c>
    </row>
    <row r="30" spans="2:20" ht="20.100000000000001" customHeight="1" x14ac:dyDescent="0.2">
      <c r="B30" s="34">
        <f>' اطلاعات حقوقی و حکم '!B30</f>
        <v>24</v>
      </c>
      <c r="C30" s="20">
        <f>' اطلاعات حقوقی و حکم '!C30</f>
        <v>0</v>
      </c>
      <c r="D30" s="20">
        <f>' اطلاعات حقوقی و حکم '!D30</f>
        <v>0</v>
      </c>
      <c r="E30" s="32">
        <f>' اطلاعات حقوقی و حکم '!F30</f>
        <v>0</v>
      </c>
      <c r="F30" s="20">
        <f>' اطلاعات حقوقی و حکم '!E30</f>
        <v>0</v>
      </c>
      <c r="G30" s="32">
        <f>' اطلاعات حقوقی و حکم '!H30</f>
        <v>0</v>
      </c>
      <c r="H30" s="32">
        <f>' اطلاعات حقوقی و حکم '!G30</f>
        <v>0</v>
      </c>
      <c r="I30" s="20">
        <f>' اطلاعات حقوقی و حکم '!L30</f>
        <v>0</v>
      </c>
      <c r="J30" s="20">
        <f>' اطلاعات حقوقی و حکم '!K30</f>
        <v>0</v>
      </c>
      <c r="K30" s="20">
        <f>' اطلاعات حقوقی و حکم '!I30</f>
        <v>0</v>
      </c>
      <c r="L30" s="20">
        <f>' اطلاعات حقوقی و حکم '!J30</f>
        <v>0</v>
      </c>
      <c r="M30" s="20">
        <f>' ثبت عملیات ماهانه '!E30</f>
        <v>0</v>
      </c>
      <c r="N30" s="20">
        <f>' اطلاعات حقوقی و حکم '!M30</f>
        <v>0</v>
      </c>
      <c r="O30" s="20">
        <f>' گزارش لیست حقوق '!F30</f>
        <v>0</v>
      </c>
      <c r="P30" s="20">
        <f>' گزارش لیست حقوق '!S30-' گزارش لیست حقوق '!N30-' گزارش لیست حقوق '!J30</f>
        <v>0</v>
      </c>
      <c r="Q30" s="20">
        <f t="shared" si="1"/>
        <v>0</v>
      </c>
      <c r="R30" s="20">
        <f>' گزارش لیست حقوق '!T30</f>
        <v>0</v>
      </c>
      <c r="S30" s="20">
        <f>' گزارش لیست حقوق '!Z30</f>
        <v>0</v>
      </c>
      <c r="T30" s="20">
        <f>' گزارش لیست حقوق '!AA30</f>
        <v>0</v>
      </c>
    </row>
    <row r="31" spans="2:20" ht="20.100000000000001" customHeight="1" x14ac:dyDescent="0.2">
      <c r="B31" s="34">
        <f>' اطلاعات حقوقی و حکم '!B31</f>
        <v>25</v>
      </c>
      <c r="C31" s="20">
        <f>' اطلاعات حقوقی و حکم '!C31</f>
        <v>0</v>
      </c>
      <c r="D31" s="20">
        <f>' اطلاعات حقوقی و حکم '!D31</f>
        <v>0</v>
      </c>
      <c r="E31" s="32">
        <f>' اطلاعات حقوقی و حکم '!F31</f>
        <v>0</v>
      </c>
      <c r="F31" s="20">
        <f>' اطلاعات حقوقی و حکم '!E31</f>
        <v>0</v>
      </c>
      <c r="G31" s="32">
        <f>' اطلاعات حقوقی و حکم '!H31</f>
        <v>0</v>
      </c>
      <c r="H31" s="32">
        <f>' اطلاعات حقوقی و حکم '!G31</f>
        <v>0</v>
      </c>
      <c r="I31" s="20">
        <f>' اطلاعات حقوقی و حکم '!L31</f>
        <v>0</v>
      </c>
      <c r="J31" s="20">
        <f>' اطلاعات حقوقی و حکم '!K31</f>
        <v>0</v>
      </c>
      <c r="K31" s="20">
        <f>' اطلاعات حقوقی و حکم '!I31</f>
        <v>0</v>
      </c>
      <c r="L31" s="20">
        <f>' اطلاعات حقوقی و حکم '!J31</f>
        <v>0</v>
      </c>
      <c r="M31" s="20">
        <f>' ثبت عملیات ماهانه '!E31</f>
        <v>0</v>
      </c>
      <c r="N31" s="20">
        <f>' اطلاعات حقوقی و حکم '!M31</f>
        <v>0</v>
      </c>
      <c r="O31" s="20">
        <f>' گزارش لیست حقوق '!F31</f>
        <v>0</v>
      </c>
      <c r="P31" s="20">
        <f>' گزارش لیست حقوق '!S31-' گزارش لیست حقوق '!N31-' گزارش لیست حقوق '!J31</f>
        <v>0</v>
      </c>
      <c r="Q31" s="20">
        <f t="shared" si="1"/>
        <v>0</v>
      </c>
      <c r="R31" s="20">
        <f>' گزارش لیست حقوق '!T31</f>
        <v>0</v>
      </c>
      <c r="S31" s="20">
        <f>' گزارش لیست حقوق '!Z31</f>
        <v>0</v>
      </c>
      <c r="T31" s="20">
        <f>' گزارش لیست حقوق '!AA31</f>
        <v>0</v>
      </c>
    </row>
    <row r="32" spans="2:20" ht="20.100000000000001" customHeight="1" x14ac:dyDescent="0.2">
      <c r="B32" s="34">
        <f>' اطلاعات حقوقی و حکم '!B32</f>
        <v>26</v>
      </c>
      <c r="C32" s="20">
        <f>' اطلاعات حقوقی و حکم '!C32</f>
        <v>0</v>
      </c>
      <c r="D32" s="20">
        <f>' اطلاعات حقوقی و حکم '!D32</f>
        <v>0</v>
      </c>
      <c r="E32" s="32">
        <f>' اطلاعات حقوقی و حکم '!F32</f>
        <v>0</v>
      </c>
      <c r="F32" s="20">
        <f>' اطلاعات حقوقی و حکم '!E32</f>
        <v>0</v>
      </c>
      <c r="G32" s="32">
        <f>' اطلاعات حقوقی و حکم '!H32</f>
        <v>0</v>
      </c>
      <c r="H32" s="32">
        <f>' اطلاعات حقوقی و حکم '!G32</f>
        <v>0</v>
      </c>
      <c r="I32" s="20">
        <f>' اطلاعات حقوقی و حکم '!L32</f>
        <v>0</v>
      </c>
      <c r="J32" s="20">
        <f>' اطلاعات حقوقی و حکم '!K32</f>
        <v>0</v>
      </c>
      <c r="K32" s="20">
        <f>' اطلاعات حقوقی و حکم '!I32</f>
        <v>0</v>
      </c>
      <c r="L32" s="20">
        <f>' اطلاعات حقوقی و حکم '!J32</f>
        <v>0</v>
      </c>
      <c r="M32" s="20">
        <f>' ثبت عملیات ماهانه '!E32</f>
        <v>0</v>
      </c>
      <c r="N32" s="20">
        <f>' اطلاعات حقوقی و حکم '!M32</f>
        <v>0</v>
      </c>
      <c r="O32" s="20">
        <f>' گزارش لیست حقوق '!F32</f>
        <v>0</v>
      </c>
      <c r="P32" s="20">
        <f>' گزارش لیست حقوق '!S32-' گزارش لیست حقوق '!N32-' گزارش لیست حقوق '!J32</f>
        <v>0</v>
      </c>
      <c r="Q32" s="20">
        <f t="shared" si="1"/>
        <v>0</v>
      </c>
      <c r="R32" s="20">
        <f>' گزارش لیست حقوق '!T32</f>
        <v>0</v>
      </c>
      <c r="S32" s="20">
        <f>' گزارش لیست حقوق '!Z32</f>
        <v>0</v>
      </c>
      <c r="T32" s="20">
        <f>' گزارش لیست حقوق '!AA32</f>
        <v>0</v>
      </c>
    </row>
    <row r="33" spans="2:20" ht="20.100000000000001" customHeight="1" x14ac:dyDescent="0.2">
      <c r="B33" s="34">
        <f>' اطلاعات حقوقی و حکم '!B33</f>
        <v>27</v>
      </c>
      <c r="C33" s="20">
        <f>' اطلاعات حقوقی و حکم '!C33</f>
        <v>0</v>
      </c>
      <c r="D33" s="20">
        <f>' اطلاعات حقوقی و حکم '!D33</f>
        <v>0</v>
      </c>
      <c r="E33" s="32">
        <f>' اطلاعات حقوقی و حکم '!F33</f>
        <v>0</v>
      </c>
      <c r="F33" s="20">
        <f>' اطلاعات حقوقی و حکم '!E33</f>
        <v>0</v>
      </c>
      <c r="G33" s="32">
        <f>' اطلاعات حقوقی و حکم '!H33</f>
        <v>0</v>
      </c>
      <c r="H33" s="32">
        <f>' اطلاعات حقوقی و حکم '!G33</f>
        <v>0</v>
      </c>
      <c r="I33" s="20">
        <f>' اطلاعات حقوقی و حکم '!L33</f>
        <v>0</v>
      </c>
      <c r="J33" s="20">
        <f>' اطلاعات حقوقی و حکم '!K33</f>
        <v>0</v>
      </c>
      <c r="K33" s="20">
        <f>' اطلاعات حقوقی و حکم '!I33</f>
        <v>0</v>
      </c>
      <c r="L33" s="20">
        <f>' اطلاعات حقوقی و حکم '!J33</f>
        <v>0</v>
      </c>
      <c r="M33" s="20">
        <f>' ثبت عملیات ماهانه '!E33</f>
        <v>0</v>
      </c>
      <c r="N33" s="20">
        <f>' اطلاعات حقوقی و حکم '!M33</f>
        <v>0</v>
      </c>
      <c r="O33" s="20">
        <f>' گزارش لیست حقوق '!F33</f>
        <v>0</v>
      </c>
      <c r="P33" s="20">
        <f>' گزارش لیست حقوق '!S33-' گزارش لیست حقوق '!N33-' گزارش لیست حقوق '!J33</f>
        <v>0</v>
      </c>
      <c r="Q33" s="20">
        <f t="shared" si="1"/>
        <v>0</v>
      </c>
      <c r="R33" s="20">
        <f>' گزارش لیست حقوق '!T33</f>
        <v>0</v>
      </c>
      <c r="S33" s="20">
        <f>' گزارش لیست حقوق '!Z33</f>
        <v>0</v>
      </c>
      <c r="T33" s="20">
        <f>' گزارش لیست حقوق '!AA33</f>
        <v>0</v>
      </c>
    </row>
    <row r="34" spans="2:20" ht="20.100000000000001" customHeight="1" x14ac:dyDescent="0.2">
      <c r="B34" s="34">
        <f>' اطلاعات حقوقی و حکم '!B34</f>
        <v>28</v>
      </c>
      <c r="C34" s="20">
        <f>' اطلاعات حقوقی و حکم '!C34</f>
        <v>0</v>
      </c>
      <c r="D34" s="20">
        <f>' اطلاعات حقوقی و حکم '!D34</f>
        <v>0</v>
      </c>
      <c r="E34" s="32">
        <f>' اطلاعات حقوقی و حکم '!F34</f>
        <v>0</v>
      </c>
      <c r="F34" s="20">
        <f>' اطلاعات حقوقی و حکم '!E34</f>
        <v>0</v>
      </c>
      <c r="G34" s="32">
        <f>' اطلاعات حقوقی و حکم '!H34</f>
        <v>0</v>
      </c>
      <c r="H34" s="32">
        <f>' اطلاعات حقوقی و حکم '!G34</f>
        <v>0</v>
      </c>
      <c r="I34" s="20">
        <f>' اطلاعات حقوقی و حکم '!L34</f>
        <v>0</v>
      </c>
      <c r="J34" s="20">
        <f>' اطلاعات حقوقی و حکم '!K34</f>
        <v>0</v>
      </c>
      <c r="K34" s="20">
        <f>' اطلاعات حقوقی و حکم '!I34</f>
        <v>0</v>
      </c>
      <c r="L34" s="20">
        <f>' اطلاعات حقوقی و حکم '!J34</f>
        <v>0</v>
      </c>
      <c r="M34" s="20">
        <f>' ثبت عملیات ماهانه '!E34</f>
        <v>0</v>
      </c>
      <c r="N34" s="20">
        <f>' اطلاعات حقوقی و حکم '!M34</f>
        <v>0</v>
      </c>
      <c r="O34" s="20">
        <f>' گزارش لیست حقوق '!F34</f>
        <v>0</v>
      </c>
      <c r="P34" s="20">
        <f>' گزارش لیست حقوق '!S34-' گزارش لیست حقوق '!N34-' گزارش لیست حقوق '!J34</f>
        <v>0</v>
      </c>
      <c r="Q34" s="20">
        <f t="shared" si="1"/>
        <v>0</v>
      </c>
      <c r="R34" s="20">
        <f>' گزارش لیست حقوق '!T34</f>
        <v>0</v>
      </c>
      <c r="S34" s="20">
        <f>' گزارش لیست حقوق '!Z34</f>
        <v>0</v>
      </c>
      <c r="T34" s="20">
        <f>' گزارش لیست حقوق '!AA34</f>
        <v>0</v>
      </c>
    </row>
    <row r="35" spans="2:20" ht="20.100000000000001" customHeight="1" x14ac:dyDescent="0.2">
      <c r="B35" s="34">
        <f>' اطلاعات حقوقی و حکم '!B35</f>
        <v>29</v>
      </c>
      <c r="C35" s="20">
        <f>' اطلاعات حقوقی و حکم '!C35</f>
        <v>0</v>
      </c>
      <c r="D35" s="20">
        <f>' اطلاعات حقوقی و حکم '!D35</f>
        <v>0</v>
      </c>
      <c r="E35" s="32">
        <f>' اطلاعات حقوقی و حکم '!F35</f>
        <v>0</v>
      </c>
      <c r="F35" s="20">
        <f>' اطلاعات حقوقی و حکم '!E35</f>
        <v>0</v>
      </c>
      <c r="G35" s="32">
        <f>' اطلاعات حقوقی و حکم '!H35</f>
        <v>0</v>
      </c>
      <c r="H35" s="32">
        <f>' اطلاعات حقوقی و حکم '!G35</f>
        <v>0</v>
      </c>
      <c r="I35" s="20">
        <f>' اطلاعات حقوقی و حکم '!L35</f>
        <v>0</v>
      </c>
      <c r="J35" s="20">
        <f>' اطلاعات حقوقی و حکم '!K35</f>
        <v>0</v>
      </c>
      <c r="K35" s="20">
        <f>' اطلاعات حقوقی و حکم '!I35</f>
        <v>0</v>
      </c>
      <c r="L35" s="20">
        <f>' اطلاعات حقوقی و حکم '!J35</f>
        <v>0</v>
      </c>
      <c r="M35" s="20">
        <f>' ثبت عملیات ماهانه '!E35</f>
        <v>0</v>
      </c>
      <c r="N35" s="20">
        <f>' اطلاعات حقوقی و حکم '!M35</f>
        <v>0</v>
      </c>
      <c r="O35" s="20">
        <f>' گزارش لیست حقوق '!F35</f>
        <v>0</v>
      </c>
      <c r="P35" s="20">
        <f>' گزارش لیست حقوق '!S35-' گزارش لیست حقوق '!N35-' گزارش لیست حقوق '!J35</f>
        <v>0</v>
      </c>
      <c r="Q35" s="20">
        <f t="shared" si="1"/>
        <v>0</v>
      </c>
      <c r="R35" s="20">
        <f>' گزارش لیست حقوق '!T35</f>
        <v>0</v>
      </c>
      <c r="S35" s="20">
        <f>' گزارش لیست حقوق '!Z35</f>
        <v>0</v>
      </c>
      <c r="T35" s="20">
        <f>' گزارش لیست حقوق '!AA35</f>
        <v>0</v>
      </c>
    </row>
    <row r="36" spans="2:20" ht="20.100000000000001" customHeight="1" x14ac:dyDescent="0.2">
      <c r="B36" s="34">
        <f>' اطلاعات حقوقی و حکم '!B36</f>
        <v>30</v>
      </c>
      <c r="C36" s="20">
        <f>' اطلاعات حقوقی و حکم '!C36</f>
        <v>0</v>
      </c>
      <c r="D36" s="20">
        <f>' اطلاعات حقوقی و حکم '!D36</f>
        <v>0</v>
      </c>
      <c r="E36" s="32">
        <f>' اطلاعات حقوقی و حکم '!F36</f>
        <v>0</v>
      </c>
      <c r="F36" s="20">
        <f>' اطلاعات حقوقی و حکم '!E36</f>
        <v>0</v>
      </c>
      <c r="G36" s="32">
        <f>' اطلاعات حقوقی و حکم '!H36</f>
        <v>0</v>
      </c>
      <c r="H36" s="32">
        <f>' اطلاعات حقوقی و حکم '!G36</f>
        <v>0</v>
      </c>
      <c r="I36" s="20">
        <f>' اطلاعات حقوقی و حکم '!L36</f>
        <v>0</v>
      </c>
      <c r="J36" s="20">
        <f>' اطلاعات حقوقی و حکم '!K36</f>
        <v>0</v>
      </c>
      <c r="K36" s="20">
        <f>' اطلاعات حقوقی و حکم '!I36</f>
        <v>0</v>
      </c>
      <c r="L36" s="20">
        <f>' اطلاعات حقوقی و حکم '!J36</f>
        <v>0</v>
      </c>
      <c r="M36" s="20">
        <f>' ثبت عملیات ماهانه '!E36</f>
        <v>0</v>
      </c>
      <c r="N36" s="20">
        <f>' اطلاعات حقوقی و حکم '!M36</f>
        <v>0</v>
      </c>
      <c r="O36" s="20">
        <f>' گزارش لیست حقوق '!F36</f>
        <v>0</v>
      </c>
      <c r="P36" s="20">
        <f>' گزارش لیست حقوق '!S36-' گزارش لیست حقوق '!N36-' گزارش لیست حقوق '!J36</f>
        <v>0</v>
      </c>
      <c r="Q36" s="20">
        <f t="shared" si="1"/>
        <v>0</v>
      </c>
      <c r="R36" s="20">
        <f>' گزارش لیست حقوق '!T36</f>
        <v>0</v>
      </c>
      <c r="S36" s="20">
        <f>' گزارش لیست حقوق '!Z36</f>
        <v>0</v>
      </c>
      <c r="T36" s="20">
        <f>' گزارش لیست حقوق '!AA36</f>
        <v>0</v>
      </c>
    </row>
  </sheetData>
  <sheetProtection algorithmName="SHA-512" hashValue="JwO6KXDUgseP05ZV4e93NWLW+pT9VB0o6xQvEQ9c6ZwQ3qkUmbEGHRro/rrhva8S0SVHq1SXFpSu9iAGJj924Q==" saltValue="aPPquWEX2ESsmy/mp5WfHw==" spinCount="100000" sheet="1" objects="1" scenarios="1"/>
  <autoFilter ref="C6:T6" xr:uid="{00000000-0001-0000-0300-000000000000}"/>
  <mergeCells count="19">
    <mergeCell ref="B4:B5"/>
    <mergeCell ref="I4:I5"/>
    <mergeCell ref="J4:J5"/>
    <mergeCell ref="M4:M5"/>
    <mergeCell ref="C4:C5"/>
    <mergeCell ref="D4:D5"/>
    <mergeCell ref="E4:E5"/>
    <mergeCell ref="F4:F5"/>
    <mergeCell ref="G4:G5"/>
    <mergeCell ref="H4:H5"/>
    <mergeCell ref="K4:K5"/>
    <mergeCell ref="L4:L5"/>
    <mergeCell ref="S4:S5"/>
    <mergeCell ref="T4:T5"/>
    <mergeCell ref="N4:N5"/>
    <mergeCell ref="O4:O5"/>
    <mergeCell ref="P4:P5"/>
    <mergeCell ref="Q4:Q5"/>
    <mergeCell ref="R4:R5"/>
  </mergeCells>
  <pageMargins left="0.19685039370078741" right="0.39370078740157483" top="0.19685039370078741" bottom="0.19685039370078741" header="0.31496062992125984" footer="0.31496062992125984"/>
  <pageSetup paperSize="9" scale="78" orientation="landscape" horizontalDpi="300" verticalDpi="300" r:id="rId1"/>
  <ignoredErrors>
    <ignoredError sqref="I5:J5 I4:J4 M5 M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24"/>
  <sheetViews>
    <sheetView showGridLines="0" rightToLeft="1" zoomScale="80" zoomScaleNormal="80" workbookViewId="0"/>
  </sheetViews>
  <sheetFormatPr defaultColWidth="10.75" defaultRowHeight="20.100000000000001" customHeight="1" x14ac:dyDescent="0.2"/>
  <cols>
    <col min="1" max="1" width="10.75" style="114" customWidth="1"/>
    <col min="2" max="3" width="25.75" style="114" customWidth="1"/>
    <col min="4" max="5" width="3.75" style="114" customWidth="1"/>
    <col min="6" max="7" width="25.75" style="114" customWidth="1"/>
    <col min="8" max="16384" width="10.75" style="114"/>
  </cols>
  <sheetData>
    <row r="1" spans="1:10" ht="20.100000000000001" customHeight="1" x14ac:dyDescent="0.2">
      <c r="A1" s="116"/>
      <c r="B1" s="116"/>
      <c r="C1" s="116"/>
      <c r="D1" s="116"/>
      <c r="E1" s="116"/>
      <c r="F1" s="116"/>
      <c r="G1" s="116"/>
    </row>
    <row r="2" spans="1:10" ht="30" customHeight="1" x14ac:dyDescent="0.2">
      <c r="A2" s="116"/>
      <c r="B2" s="12" t="s">
        <v>109</v>
      </c>
      <c r="C2" s="117"/>
      <c r="D2" s="117"/>
      <c r="E2" s="117"/>
      <c r="F2" s="117"/>
      <c r="G2" s="117"/>
    </row>
    <row r="3" spans="1:10" ht="20.100000000000001" customHeight="1" x14ac:dyDescent="0.2">
      <c r="A3" s="113"/>
      <c r="B3" s="11" t="str">
        <f>"سند حقوق "&amp;' مبنا '!D5&amp;" در "&amp;' مبنا '!D8&amp;" "&amp;' مبنا '!D9</f>
        <v>سند حقوق شرکت نمونه در فروردین ماه 1403</v>
      </c>
      <c r="C3" s="113"/>
      <c r="D3" s="113"/>
      <c r="E3" s="113"/>
      <c r="F3" s="113"/>
      <c r="G3" s="113"/>
    </row>
    <row r="4" spans="1:10" ht="20.100000000000001" customHeight="1" x14ac:dyDescent="0.2">
      <c r="A4" s="113"/>
      <c r="B4" s="113"/>
      <c r="C4" s="113"/>
      <c r="D4" s="113"/>
      <c r="E4" s="113"/>
      <c r="F4" s="113"/>
      <c r="G4" s="113"/>
    </row>
    <row r="5" spans="1:10" ht="20.100000000000001" customHeight="1" thickBot="1" x14ac:dyDescent="0.25">
      <c r="B5" s="46" t="s">
        <v>126</v>
      </c>
      <c r="C5" s="118"/>
      <c r="D5" s="118"/>
      <c r="E5" s="118"/>
      <c r="F5" s="118"/>
      <c r="G5" s="47" t="s">
        <v>127</v>
      </c>
    </row>
    <row r="6" spans="1:10" ht="20.100000000000001" customHeight="1" x14ac:dyDescent="0.2">
      <c r="B6" s="112"/>
      <c r="C6" s="112"/>
      <c r="D6" s="112"/>
      <c r="E6" s="119"/>
      <c r="F6" s="112"/>
      <c r="G6" s="112"/>
    </row>
    <row r="7" spans="1:10" ht="20.100000000000001" customHeight="1" x14ac:dyDescent="0.2">
      <c r="B7" s="111" t="s">
        <v>14</v>
      </c>
      <c r="C7" s="112"/>
      <c r="D7" s="112"/>
      <c r="E7" s="119"/>
      <c r="F7" s="111" t="s">
        <v>15</v>
      </c>
      <c r="G7" s="112"/>
    </row>
    <row r="8" spans="1:10" ht="20.100000000000001" customHeight="1" x14ac:dyDescent="0.2">
      <c r="B8" s="113" t="str">
        <f>' گزارش لیست حقوق '!F4</f>
        <v>دستمزد ماهانه</v>
      </c>
      <c r="C8" s="113">
        <f>' گزارش لیست حقوق '!F6</f>
        <v>0</v>
      </c>
      <c r="D8" s="112"/>
      <c r="E8" s="119"/>
      <c r="F8" s="113" t="s">
        <v>105</v>
      </c>
      <c r="G8" s="113">
        <f>' گزارش لیست حقوق '!Z6+' گزارش لیست حقوق '!AA6</f>
        <v>0</v>
      </c>
      <c r="J8" s="120"/>
    </row>
    <row r="9" spans="1:10" ht="20.100000000000001" customHeight="1" x14ac:dyDescent="0.2">
      <c r="B9" s="113" t="str">
        <f>' گزارش لیست حقوق '!G4</f>
        <v xml:space="preserve">اضافه کار </v>
      </c>
      <c r="C9" s="113">
        <f>' گزارش لیست حقوق '!G6</f>
        <v>0</v>
      </c>
      <c r="D9" s="112"/>
      <c r="E9" s="119"/>
      <c r="F9" s="113" t="s">
        <v>106</v>
      </c>
      <c r="G9" s="113">
        <f>' گزارش لیست حقوق '!AB6</f>
        <v>0</v>
      </c>
    </row>
    <row r="10" spans="1:10" ht="20.100000000000001" customHeight="1" x14ac:dyDescent="0.2">
      <c r="B10" s="113" t="str">
        <f>' گزارش لیست حقوق '!H4</f>
        <v>بن</v>
      </c>
      <c r="C10" s="113">
        <f>' گزارش لیست حقوق '!H6</f>
        <v>0</v>
      </c>
      <c r="D10" s="112"/>
      <c r="E10" s="119"/>
      <c r="F10" s="113" t="str">
        <f>' گزارش لیست حقوق '!W5</f>
        <v>مساعده</v>
      </c>
      <c r="G10" s="113">
        <f>' گزارش لیست حقوق '!W6</f>
        <v>0</v>
      </c>
    </row>
    <row r="11" spans="1:10" ht="20.100000000000001" customHeight="1" x14ac:dyDescent="0.2">
      <c r="B11" s="113" t="str">
        <f>' گزارش لیست حقوق '!I4</f>
        <v>مسکن</v>
      </c>
      <c r="C11" s="113">
        <f>' گزارش لیست حقوق '!I6</f>
        <v>0</v>
      </c>
      <c r="D11" s="112"/>
      <c r="E11" s="119"/>
      <c r="F11" s="113" t="str">
        <f>' گزارش لیست حقوق '!X5</f>
        <v>وام</v>
      </c>
      <c r="G11" s="113">
        <f>' گزارش لیست حقوق '!X6</f>
        <v>0</v>
      </c>
    </row>
    <row r="12" spans="1:10" ht="20.100000000000001" customHeight="1" x14ac:dyDescent="0.2">
      <c r="B12" s="113" t="str">
        <f>' گزارش لیست حقوق '!J4</f>
        <v>حق اولاد</v>
      </c>
      <c r="C12" s="113">
        <f>' گزارش لیست حقوق '!J6</f>
        <v>0</v>
      </c>
      <c r="D12" s="112"/>
      <c r="E12" s="119"/>
      <c r="F12" s="113" t="str">
        <f>' گزارش لیست حقوق '!Y5</f>
        <v>سایر کسورات</v>
      </c>
      <c r="G12" s="113">
        <f>' گزارش لیست حقوق '!Y6</f>
        <v>0</v>
      </c>
    </row>
    <row r="13" spans="1:10" ht="20.100000000000001" customHeight="1" x14ac:dyDescent="0.2">
      <c r="B13" s="113" t="str">
        <f>' گزارش لیست حقوق '!K4</f>
        <v>حق جذب</v>
      </c>
      <c r="C13" s="113">
        <f>' گزارش لیست حقوق '!K6</f>
        <v>0</v>
      </c>
      <c r="D13" s="112"/>
      <c r="E13" s="119"/>
      <c r="F13" s="112"/>
      <c r="G13" s="112"/>
    </row>
    <row r="14" spans="1:10" ht="20.100000000000001" customHeight="1" x14ac:dyDescent="0.2">
      <c r="B14" s="113" t="str">
        <f>' گزارش لیست حقوق '!L4</f>
        <v>حق فنی</v>
      </c>
      <c r="C14" s="113">
        <f>' گزارش لیست حقوق '!L6</f>
        <v>0</v>
      </c>
      <c r="D14" s="112"/>
      <c r="E14" s="119"/>
      <c r="F14" s="112"/>
      <c r="G14" s="112"/>
    </row>
    <row r="15" spans="1:10" ht="20.100000000000001" customHeight="1" x14ac:dyDescent="0.2">
      <c r="B15" s="113" t="str">
        <f>' گزارش لیست حقوق '!M4</f>
        <v>سایر مزایا</v>
      </c>
      <c r="C15" s="113">
        <f>' گزارش لیست حقوق '!M6</f>
        <v>0</v>
      </c>
      <c r="D15" s="112"/>
      <c r="E15" s="119"/>
      <c r="G15" s="112"/>
    </row>
    <row r="16" spans="1:10" ht="20.100000000000001" customHeight="1" x14ac:dyDescent="0.2">
      <c r="B16" s="113" t="str">
        <f>' گزارش لیست حقوق '!N4</f>
        <v>سایر (غ م بیمه)</v>
      </c>
      <c r="C16" s="113">
        <f>' گزارش لیست حقوق '!N6</f>
        <v>0</v>
      </c>
      <c r="D16" s="112"/>
      <c r="E16" s="119"/>
      <c r="F16" s="111" t="s">
        <v>16</v>
      </c>
      <c r="G16" s="112"/>
    </row>
    <row r="17" spans="2:7" ht="20.100000000000001" customHeight="1" x14ac:dyDescent="0.2">
      <c r="B17" s="113" t="str">
        <f>' گزارش لیست حقوق '!O4</f>
        <v>سایر (غ م مالیات)</v>
      </c>
      <c r="C17" s="113">
        <f>' گزارش لیست حقوق '!O6</f>
        <v>0</v>
      </c>
      <c r="D17" s="112"/>
      <c r="E17" s="119"/>
      <c r="F17" s="113" t="str">
        <f>' گزارش لیست حقوق '!AC4</f>
        <v>قابل پرداخت</v>
      </c>
      <c r="G17" s="113">
        <f>' گزارش لیست حقوق '!AC6</f>
        <v>0</v>
      </c>
    </row>
    <row r="18" spans="2:7" ht="20.100000000000001" customHeight="1" x14ac:dyDescent="0.2">
      <c r="B18" s="113" t="str">
        <f>' گزارش لیست حقوق '!P4</f>
        <v>نوبت کاری</v>
      </c>
      <c r="C18" s="113">
        <f>' گزارش لیست حقوق '!P6</f>
        <v>0</v>
      </c>
      <c r="D18" s="112"/>
      <c r="E18" s="119"/>
      <c r="F18" s="113"/>
      <c r="G18" s="113"/>
    </row>
    <row r="19" spans="2:7" ht="20.100000000000001" customHeight="1" x14ac:dyDescent="0.2">
      <c r="B19" s="113" t="str">
        <f>' گزارش لیست حقوق '!Q4</f>
        <v>مزایای موردی</v>
      </c>
      <c r="C19" s="113">
        <f>' گزارش لیست حقوق '!Q6</f>
        <v>0</v>
      </c>
      <c r="D19" s="112"/>
      <c r="E19" s="119"/>
      <c r="F19" s="113"/>
      <c r="G19" s="113"/>
    </row>
    <row r="20" spans="2:7" ht="20.100000000000001" customHeight="1" x14ac:dyDescent="0.2">
      <c r="B20" s="113" t="str">
        <f>' گزارش لیست حقوق '!R4</f>
        <v>حق ماموریت</v>
      </c>
      <c r="C20" s="113">
        <f>' گزارش لیست حقوق '!R6</f>
        <v>0</v>
      </c>
      <c r="D20" s="112"/>
      <c r="E20" s="119"/>
      <c r="F20" s="113"/>
      <c r="G20" s="113"/>
    </row>
    <row r="21" spans="2:7" ht="20.100000000000001" customHeight="1" x14ac:dyDescent="0.2">
      <c r="B21" s="113" t="str">
        <f>' گزارش لیست حقوق '!AA5</f>
        <v>حق بیمه کارفرما</v>
      </c>
      <c r="C21" s="113">
        <f>' گزارش لیست حقوق '!AA6</f>
        <v>0</v>
      </c>
      <c r="D21" s="112"/>
      <c r="E21" s="119"/>
      <c r="F21" s="113"/>
      <c r="G21" s="113"/>
    </row>
    <row r="22" spans="2:7" ht="20.100000000000001" customHeight="1" thickBot="1" x14ac:dyDescent="0.25">
      <c r="B22" s="112"/>
      <c r="C22" s="113"/>
      <c r="D22" s="112"/>
      <c r="E22" s="119"/>
      <c r="F22" s="113"/>
      <c r="G22" s="113"/>
    </row>
    <row r="23" spans="2:7" ht="30" customHeight="1" thickTop="1" thickBot="1" x14ac:dyDescent="0.25">
      <c r="B23" s="115"/>
      <c r="C23" s="115">
        <f>SUM(C8:C22)</f>
        <v>0</v>
      </c>
      <c r="D23" s="121"/>
      <c r="E23" s="122"/>
      <c r="F23" s="115"/>
      <c r="G23" s="115">
        <f>SUM(G8:G22)</f>
        <v>0</v>
      </c>
    </row>
    <row r="24" spans="2:7" ht="20.100000000000001" customHeight="1" thickTop="1" x14ac:dyDescent="0.2">
      <c r="B24" s="123"/>
      <c r="C24" s="123"/>
      <c r="D24" s="203">
        <f>C23-G23</f>
        <v>0</v>
      </c>
      <c r="E24" s="203"/>
      <c r="F24" s="123"/>
      <c r="G24" s="123"/>
    </row>
  </sheetData>
  <sheetProtection algorithmName="SHA-512" hashValue="S+YT3iKaQ9XQGm2i97eAXiG+ZoajcfodDKmySAqSYV/SaWWmQ4wKR3PYqjZT9PaWgBRZwDOxxAZFp5S4o6m7VA==" saltValue="gE+h45vlI3Z6Al7CB2SWsg==" spinCount="100000" sheet="1" objects="1" scenarios="1"/>
  <mergeCells count="1">
    <mergeCell ref="D24:E24"/>
  </mergeCells>
  <printOptions horizontalCentered="1"/>
  <pageMargins left="0.70866141732283472" right="0.70866141732283472" top="0.74803149606299213" bottom="0.74803149606299213" header="0.31496062992125984" footer="0.31496062992125984"/>
  <pageSetup paperSize="11" scale="61" orientation="landscape" horizontalDpi="300" verticalDpi="300" r:id="rId1"/>
  <colBreaks count="1" manualBreakCount="1">
    <brk id="8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33"/>
  <sheetViews>
    <sheetView showGridLines="0" rightToLeft="1" zoomScale="80" zoomScaleNormal="80" workbookViewId="0"/>
  </sheetViews>
  <sheetFormatPr defaultColWidth="10.75" defaultRowHeight="20.100000000000001" customHeight="1" x14ac:dyDescent="0.2"/>
  <cols>
    <col min="1" max="1" width="10.75" style="44" customWidth="1"/>
    <col min="2" max="2" width="25.75" style="44" customWidth="1"/>
    <col min="3" max="3" width="25.75" style="49" customWidth="1"/>
    <col min="4" max="4" width="25.75" style="44" customWidth="1"/>
    <col min="5" max="5" width="15.75" style="44" customWidth="1"/>
    <col min="6" max="6" width="4.75" style="49" customWidth="1"/>
    <col min="7" max="7" width="2.75" style="49" customWidth="1"/>
    <col min="8" max="8" width="4.75" style="49" customWidth="1"/>
    <col min="9" max="16384" width="10.75" style="44"/>
  </cols>
  <sheetData>
    <row r="1" spans="1:8" ht="20.100000000000001" customHeight="1" x14ac:dyDescent="0.2">
      <c r="A1" s="9"/>
      <c r="B1" s="9"/>
      <c r="C1" s="10"/>
      <c r="D1" s="9"/>
      <c r="E1" s="9"/>
      <c r="F1" s="10"/>
      <c r="G1" s="10"/>
    </row>
    <row r="2" spans="1:8" ht="30" customHeight="1" x14ac:dyDescent="0.2">
      <c r="A2" s="9"/>
      <c r="B2" s="12" t="s">
        <v>109</v>
      </c>
      <c r="C2" s="50"/>
      <c r="D2" s="51"/>
      <c r="E2" s="51"/>
      <c r="F2" s="50"/>
      <c r="G2" s="50"/>
      <c r="H2" s="50"/>
    </row>
    <row r="3" spans="1:8" ht="20.100000000000001" customHeight="1" x14ac:dyDescent="0.2">
      <c r="A3" s="11"/>
      <c r="B3" s="11" t="str">
        <f>"فیش حقوق "&amp;' مبنا '!D5&amp;" در "&amp;' مبنا '!D8&amp;" "&amp;' مبنا '!D9</f>
        <v>فیش حقوق شرکت نمونه در فروردین ماه 1403</v>
      </c>
      <c r="C3" s="52"/>
      <c r="D3" s="11"/>
      <c r="E3" s="11"/>
      <c r="F3" s="52"/>
      <c r="G3" s="52"/>
    </row>
    <row r="4" spans="1:8" ht="20.100000000000001" customHeight="1" x14ac:dyDescent="0.2">
      <c r="D4" s="11"/>
      <c r="E4" s="11"/>
      <c r="G4" s="52"/>
    </row>
    <row r="5" spans="1:8" ht="24.95" customHeight="1" x14ac:dyDescent="0.2">
      <c r="C5" s="44"/>
      <c r="E5" s="53" t="s">
        <v>36</v>
      </c>
      <c r="F5" s="204">
        <v>1</v>
      </c>
      <c r="G5" s="205"/>
      <c r="H5" s="206"/>
    </row>
    <row r="6" spans="1:8" ht="20.100000000000001" customHeight="1" thickBot="1" x14ac:dyDescent="0.25">
      <c r="B6" s="54"/>
      <c r="C6" s="55"/>
      <c r="D6" s="54"/>
      <c r="E6" s="54"/>
      <c r="F6" s="55"/>
      <c r="G6" s="55"/>
      <c r="H6" s="55"/>
    </row>
    <row r="7" spans="1:8" ht="20.100000000000001" customHeight="1" x14ac:dyDescent="0.2">
      <c r="B7" s="11"/>
      <c r="C7" s="52"/>
      <c r="D7" s="11"/>
      <c r="E7" s="11"/>
      <c r="F7" s="52"/>
      <c r="G7" s="52"/>
      <c r="H7" s="52"/>
    </row>
    <row r="8" spans="1:8" ht="20.100000000000001" customHeight="1" x14ac:dyDescent="0.2">
      <c r="B8" s="11" t="s">
        <v>18</v>
      </c>
      <c r="C8" s="11">
        <f>VLOOKUP($F5,' گزارش لیست حقوق '!B:AC,2,0)</f>
        <v>0</v>
      </c>
      <c r="E8" s="53" t="s">
        <v>115</v>
      </c>
      <c r="F8" s="56">
        <f>VLOOKUP($F5,' گزارش لیست حقوق '!B:AC,4,0)</f>
        <v>0</v>
      </c>
      <c r="G8" s="57"/>
      <c r="H8" s="58"/>
    </row>
    <row r="9" spans="1:8" ht="20.100000000000001" customHeight="1" x14ac:dyDescent="0.2">
      <c r="B9" s="11" t="s">
        <v>19</v>
      </c>
      <c r="C9" s="11">
        <f>VLOOKUP($F5,' گزارش لیست حقوق '!B:AC,3,0)</f>
        <v>0</v>
      </c>
      <c r="E9" s="53" t="s">
        <v>116</v>
      </c>
      <c r="F9" s="59">
        <f>VLOOKUP($F5,' ثبت عملیات ماهانه '!B:O,6,0)</f>
        <v>0</v>
      </c>
      <c r="G9" s="52" t="s">
        <v>28</v>
      </c>
      <c r="H9" s="60">
        <f>VLOOKUP($F5,' ثبت عملیات ماهانه '!B:O,5,0)</f>
        <v>0</v>
      </c>
    </row>
    <row r="10" spans="1:8" ht="20.100000000000001" customHeight="1" x14ac:dyDescent="0.2">
      <c r="E10" s="53" t="s">
        <v>114</v>
      </c>
      <c r="F10" s="61">
        <f>VLOOKUP($F5,' ثبت عملیات ماهانه '!B:O,8,0)</f>
        <v>0</v>
      </c>
      <c r="G10" s="62" t="s">
        <v>28</v>
      </c>
      <c r="H10" s="63">
        <f>VLOOKUP($F5,' ثبت عملیات ماهانه '!B:O,7,0)</f>
        <v>0</v>
      </c>
    </row>
    <row r="11" spans="1:8" ht="20.100000000000001" customHeight="1" x14ac:dyDescent="0.2">
      <c r="B11" s="11"/>
      <c r="C11" s="52"/>
      <c r="D11" s="11"/>
      <c r="E11" s="11"/>
      <c r="F11" s="52"/>
      <c r="G11" s="52"/>
      <c r="H11" s="52"/>
    </row>
    <row r="12" spans="1:8" ht="24.95" customHeight="1" x14ac:dyDescent="0.2">
      <c r="B12" s="64" t="s">
        <v>20</v>
      </c>
      <c r="C12" s="65" t="s">
        <v>21</v>
      </c>
      <c r="D12" s="64" t="s">
        <v>10</v>
      </c>
      <c r="E12" s="213" t="s">
        <v>21</v>
      </c>
      <c r="F12" s="214"/>
      <c r="G12" s="214"/>
      <c r="H12" s="215"/>
    </row>
    <row r="13" spans="1:8" ht="9.9499999999999993" customHeight="1" x14ac:dyDescent="0.2">
      <c r="A13" s="66"/>
      <c r="B13" s="67"/>
      <c r="C13" s="68"/>
      <c r="D13" s="67"/>
      <c r="E13" s="69"/>
      <c r="F13" s="70"/>
      <c r="G13" s="70"/>
      <c r="H13" s="71"/>
    </row>
    <row r="14" spans="1:8" ht="20.100000000000001" customHeight="1" x14ac:dyDescent="0.2">
      <c r="A14" s="66"/>
      <c r="B14" s="72" t="str">
        <f>' سند حقوق '!B8</f>
        <v>دستمزد ماهانه</v>
      </c>
      <c r="C14" s="73">
        <f>VLOOKUP($F$5,AAA,5,0)</f>
        <v>0</v>
      </c>
      <c r="D14" s="72" t="s">
        <v>110</v>
      </c>
      <c r="E14" s="207">
        <f>VLOOKUP($F$5,AAA,25,0)</f>
        <v>0</v>
      </c>
      <c r="F14" s="208"/>
      <c r="G14" s="208"/>
      <c r="H14" s="209"/>
    </row>
    <row r="15" spans="1:8" ht="20.100000000000001" customHeight="1" x14ac:dyDescent="0.2">
      <c r="B15" s="74" t="str">
        <f>' سند حقوق '!B9</f>
        <v xml:space="preserve">اضافه کار </v>
      </c>
      <c r="C15" s="75">
        <f>VLOOKUP($F$5,AAA,6,0)</f>
        <v>0</v>
      </c>
      <c r="D15" s="74" t="s">
        <v>111</v>
      </c>
      <c r="E15" s="210">
        <f>VLOOKUP($F$5,AAA,27,0)</f>
        <v>0</v>
      </c>
      <c r="F15" s="211"/>
      <c r="G15" s="211"/>
      <c r="H15" s="212"/>
    </row>
    <row r="16" spans="1:8" ht="20.100000000000001" customHeight="1" x14ac:dyDescent="0.2">
      <c r="B16" s="74" t="str">
        <f>' سند حقوق '!B10</f>
        <v>بن</v>
      </c>
      <c r="C16" s="75">
        <f>VLOOKUP($F$5,AAA,7,0)</f>
        <v>0</v>
      </c>
      <c r="D16" s="74" t="str">
        <f>' سند حقوق '!F10</f>
        <v>مساعده</v>
      </c>
      <c r="E16" s="210">
        <f>VLOOKUP($F$5,AAA,22,0)</f>
        <v>0</v>
      </c>
      <c r="F16" s="211"/>
      <c r="G16" s="211"/>
      <c r="H16" s="212"/>
    </row>
    <row r="17" spans="2:8" ht="20.100000000000001" customHeight="1" x14ac:dyDescent="0.2">
      <c r="B17" s="74" t="str">
        <f>' سند حقوق '!B11</f>
        <v>مسکن</v>
      </c>
      <c r="C17" s="75">
        <f>VLOOKUP($F$5,AAA,8,0)</f>
        <v>0</v>
      </c>
      <c r="D17" s="74" t="str">
        <f>' سند حقوق '!F11</f>
        <v>وام</v>
      </c>
      <c r="E17" s="210">
        <f>VLOOKUP($F$5,AAA,23,0)</f>
        <v>0</v>
      </c>
      <c r="F17" s="211"/>
      <c r="G17" s="211"/>
      <c r="H17" s="212"/>
    </row>
    <row r="18" spans="2:8" ht="20.100000000000001" customHeight="1" x14ac:dyDescent="0.2">
      <c r="B18" s="74" t="str">
        <f>' سند حقوق '!B12</f>
        <v>حق اولاد</v>
      </c>
      <c r="C18" s="75">
        <f>VLOOKUP($F$5,AAA,9,0)</f>
        <v>0</v>
      </c>
      <c r="D18" s="74" t="str">
        <f>' سند حقوق '!F12</f>
        <v>سایر کسورات</v>
      </c>
      <c r="E18" s="210">
        <f>VLOOKUP($F$5,AAA,24,0)</f>
        <v>0</v>
      </c>
      <c r="F18" s="211"/>
      <c r="G18" s="211"/>
      <c r="H18" s="212"/>
    </row>
    <row r="19" spans="2:8" ht="20.100000000000001" customHeight="1" x14ac:dyDescent="0.2">
      <c r="B19" s="76" t="str">
        <f>' سند حقوق '!B13</f>
        <v>حق جذب</v>
      </c>
      <c r="C19" s="75">
        <f>VLOOKUP($F$5,AAA,10,0)</f>
        <v>0</v>
      </c>
      <c r="D19" s="74"/>
      <c r="E19" s="210"/>
      <c r="F19" s="211"/>
      <c r="G19" s="211"/>
      <c r="H19" s="212"/>
    </row>
    <row r="20" spans="2:8" ht="20.100000000000001" customHeight="1" x14ac:dyDescent="0.2">
      <c r="B20" s="76" t="str">
        <f>' سند حقوق '!B14</f>
        <v>حق فنی</v>
      </c>
      <c r="C20" s="75">
        <f>VLOOKUP($F$5,AAA,11,0)</f>
        <v>0</v>
      </c>
      <c r="D20" s="74"/>
      <c r="E20" s="210"/>
      <c r="F20" s="211"/>
      <c r="G20" s="211"/>
      <c r="H20" s="212"/>
    </row>
    <row r="21" spans="2:8" ht="20.100000000000001" customHeight="1" x14ac:dyDescent="0.2">
      <c r="B21" s="76" t="str">
        <f>' سند حقوق '!B15</f>
        <v>سایر مزایا</v>
      </c>
      <c r="C21" s="75">
        <f>VLOOKUP($F$5,AAA,12,0)</f>
        <v>0</v>
      </c>
      <c r="D21" s="74"/>
      <c r="E21" s="210"/>
      <c r="F21" s="211"/>
      <c r="G21" s="211"/>
      <c r="H21" s="212"/>
    </row>
    <row r="22" spans="2:8" ht="20.100000000000001" customHeight="1" x14ac:dyDescent="0.2">
      <c r="B22" s="76" t="str">
        <f>' سند حقوق '!B16</f>
        <v>سایر (غ م بیمه)</v>
      </c>
      <c r="C22" s="75">
        <f>VLOOKUP($F$5,AAA,13,0)</f>
        <v>0</v>
      </c>
      <c r="D22" s="74"/>
      <c r="E22" s="210"/>
      <c r="F22" s="211"/>
      <c r="G22" s="211"/>
      <c r="H22" s="212"/>
    </row>
    <row r="23" spans="2:8" ht="20.100000000000001" customHeight="1" x14ac:dyDescent="0.2">
      <c r="B23" s="77" t="str">
        <f>' سند حقوق '!B17</f>
        <v>سایر (غ م مالیات)</v>
      </c>
      <c r="C23" s="75">
        <f>VLOOKUP($F$5,AAA,14,0)</f>
        <v>0</v>
      </c>
      <c r="D23" s="74"/>
      <c r="E23" s="210"/>
      <c r="F23" s="211"/>
      <c r="G23" s="211"/>
      <c r="H23" s="212"/>
    </row>
    <row r="24" spans="2:8" ht="20.100000000000001" customHeight="1" x14ac:dyDescent="0.2">
      <c r="B24" s="77" t="str">
        <f>' سند حقوق '!B18</f>
        <v>نوبت کاری</v>
      </c>
      <c r="C24" s="75">
        <f>VLOOKUP($F$5,AAA,15,0)</f>
        <v>0</v>
      </c>
      <c r="D24" s="74"/>
      <c r="E24" s="210"/>
      <c r="F24" s="211"/>
      <c r="G24" s="211"/>
      <c r="H24" s="212"/>
    </row>
    <row r="25" spans="2:8" ht="20.100000000000001" customHeight="1" x14ac:dyDescent="0.2">
      <c r="B25" s="77" t="str">
        <f>' سند حقوق '!B19</f>
        <v>مزایای موردی</v>
      </c>
      <c r="C25" s="75">
        <f>VLOOKUP($F$5,AAA,16,0)</f>
        <v>0</v>
      </c>
      <c r="D25" s="74"/>
      <c r="E25" s="210"/>
      <c r="F25" s="211"/>
      <c r="G25" s="211"/>
      <c r="H25" s="212"/>
    </row>
    <row r="26" spans="2:8" ht="20.100000000000001" customHeight="1" x14ac:dyDescent="0.2">
      <c r="B26" s="77" t="str">
        <f>' سند حقوق '!B20</f>
        <v>حق ماموریت</v>
      </c>
      <c r="C26" s="75">
        <f>VLOOKUP($F$5,AAA,17,0)</f>
        <v>0</v>
      </c>
      <c r="D26" s="74"/>
      <c r="E26" s="210"/>
      <c r="F26" s="211"/>
      <c r="G26" s="211"/>
      <c r="H26" s="212"/>
    </row>
    <row r="27" spans="2:8" ht="9.9499999999999993" customHeight="1" x14ac:dyDescent="0.2">
      <c r="B27" s="78"/>
      <c r="C27" s="79"/>
      <c r="D27" s="80"/>
      <c r="E27" s="81"/>
      <c r="F27" s="82"/>
      <c r="G27" s="82"/>
      <c r="H27" s="83"/>
    </row>
    <row r="28" spans="2:8" ht="24.95" customHeight="1" x14ac:dyDescent="0.2">
      <c r="B28" s="64" t="s">
        <v>112</v>
      </c>
      <c r="C28" s="64">
        <f>SUM(C14:C26)</f>
        <v>0</v>
      </c>
      <c r="D28" s="64" t="s">
        <v>113</v>
      </c>
      <c r="E28" s="213">
        <f>SUM(E14:H27)</f>
        <v>0</v>
      </c>
      <c r="F28" s="214"/>
      <c r="G28" s="214"/>
      <c r="H28" s="215"/>
    </row>
    <row r="29" spans="2:8" ht="9.9499999999999993" customHeight="1" x14ac:dyDescent="0.2">
      <c r="B29" s="11"/>
      <c r="C29" s="11"/>
      <c r="D29" s="11"/>
      <c r="E29" s="11"/>
      <c r="F29" s="11"/>
      <c r="G29" s="11"/>
      <c r="H29" s="11"/>
    </row>
    <row r="30" spans="2:8" ht="24.95" customHeight="1" x14ac:dyDescent="0.2">
      <c r="B30" s="84">
        <f>C28-E28-E30</f>
        <v>0</v>
      </c>
      <c r="C30" s="44"/>
      <c r="D30" s="52" t="s">
        <v>22</v>
      </c>
      <c r="E30" s="216">
        <f>VLOOKUP($F$5,AAA,28,0)</f>
        <v>0</v>
      </c>
      <c r="F30" s="217"/>
      <c r="G30" s="217"/>
      <c r="H30" s="218"/>
    </row>
    <row r="31" spans="2:8" ht="20.100000000000001" customHeight="1" x14ac:dyDescent="0.2">
      <c r="C31" s="44"/>
      <c r="F31" s="44"/>
      <c r="G31" s="44"/>
      <c r="H31" s="85"/>
    </row>
    <row r="32" spans="2:8" ht="20.100000000000001" customHeight="1" x14ac:dyDescent="0.2">
      <c r="C32" s="44"/>
    </row>
    <row r="33" s="44" customFormat="1" ht="20.100000000000001" customHeight="1" x14ac:dyDescent="0.2"/>
  </sheetData>
  <sheetProtection algorithmName="SHA-512" hashValue="55rbqNNTpshu/VegrxqsBVnEeJnHiQM7nqUjW9vb+G9elvAyHaC7cKXpj/vGxMeuE/8ViV3LOzHKrc4XYRYGYA==" saltValue="eb130bVl/LZwLtJ4Wlg+Xw==" spinCount="100000" sheet="1" objects="1" scenarios="1"/>
  <mergeCells count="17">
    <mergeCell ref="E19:H19"/>
    <mergeCell ref="E20:H20"/>
    <mergeCell ref="E12:H12"/>
    <mergeCell ref="E28:H28"/>
    <mergeCell ref="E30:H30"/>
    <mergeCell ref="E24:H24"/>
    <mergeCell ref="E23:H23"/>
    <mergeCell ref="E22:H22"/>
    <mergeCell ref="E21:H21"/>
    <mergeCell ref="E26:H26"/>
    <mergeCell ref="E25:H25"/>
    <mergeCell ref="F5:H5"/>
    <mergeCell ref="E14:H14"/>
    <mergeCell ref="E15:H15"/>
    <mergeCell ref="E18:H18"/>
    <mergeCell ref="E17:H17"/>
    <mergeCell ref="E16:H16"/>
  </mergeCells>
  <printOptions horizontalCentered="1"/>
  <pageMargins left="0.31496062992125984" right="0.31496062992125984" top="0.31496062992125984" bottom="0.39370078740157483" header="0.31496062992125984" footer="0.31496062992125984"/>
  <pageSetup paperSize="11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راهنما</vt:lpstr>
      <vt:lpstr> مبنا </vt:lpstr>
      <vt:lpstr> جدول مالیات حقوق </vt:lpstr>
      <vt:lpstr> اطلاعات حقوقی و حکم </vt:lpstr>
      <vt:lpstr> ثبت عملیات ماهانه </vt:lpstr>
      <vt:lpstr> گزارش لیست حقوق </vt:lpstr>
      <vt:lpstr>گزارش لیست بیمه </vt:lpstr>
      <vt:lpstr> سند حقوق </vt:lpstr>
      <vt:lpstr> فیش حقوق </vt:lpstr>
      <vt:lpstr>AAA</vt:lpstr>
      <vt:lpstr>AAAf</vt:lpstr>
      <vt:lpstr>bbb</vt:lpstr>
      <vt:lpstr>' ثبت عملیات ماهانه '!Print_Area</vt:lpstr>
      <vt:lpstr>' جدول مالیات حقوق '!Print_Area</vt:lpstr>
      <vt:lpstr>' سند حقوق '!Print_Area</vt:lpstr>
      <vt:lpstr>' فیش حقوق '!Print_Area</vt:lpstr>
      <vt:lpstr>' مبنا '!Print_Area</vt:lpstr>
      <vt:lpstr>راهنما!Print_Area</vt:lpstr>
      <vt:lpstr>'گزارش لیست بیمه '!Print_Area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2024-11-01T14:01:18Z</dcterms:modified>
</cp:coreProperties>
</file>